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135" tabRatio="790" activeTab="0"/>
  </bookViews>
  <sheets>
    <sheet name="ES-SIG-RG-14" sheetId="1" r:id="rId1"/>
    <sheet name="Instructivo Mapa de riesgos" sheetId="2" r:id="rId2"/>
    <sheet name="Codificacion Riesgos" sheetId="3" r:id="rId3"/>
    <sheet name="Clasificacion del Riesgo" sheetId="4" r:id="rId4"/>
    <sheet name="Tipo de Activo" sheetId="5" r:id="rId5"/>
    <sheet name="Propiedad SD Riesgo" sheetId="6" r:id="rId6"/>
    <sheet name="Amenazas y vulnerabilidades" sheetId="7" r:id="rId7"/>
    <sheet name="Factores de Riesgo" sheetId="8" r:id="rId8"/>
    <sheet name="Tabla de Probabilidad" sheetId="9" r:id="rId9"/>
    <sheet name="Tabla de Impacto" sheetId="10" r:id="rId10"/>
    <sheet name="Datos" sheetId="11" state="hidden" r:id="rId11"/>
  </sheets>
  <definedNames>
    <definedName name="Impacto">'Datos'!$B$16</definedName>
    <definedName name="Probabilidad">'Datos'!$A$16:$A$17</definedName>
  </definedNames>
  <calcPr fullCalcOnLoad="1"/>
</workbook>
</file>

<file path=xl/sharedStrings.xml><?xml version="1.0" encoding="utf-8"?>
<sst xmlns="http://schemas.openxmlformats.org/spreadsheetml/2006/main" count="788" uniqueCount="581">
  <si>
    <t>SI/NO</t>
  </si>
  <si>
    <t>VALOR</t>
  </si>
  <si>
    <t>Fecha de Actualizacion</t>
  </si>
  <si>
    <t>Este Instructivo describe el paso a paso basado en el formato AP-SIG-RG-15</t>
  </si>
  <si>
    <t>PROCESO</t>
  </si>
  <si>
    <t>OBJETIVO</t>
  </si>
  <si>
    <t>ALCANCE</t>
  </si>
  <si>
    <t>%</t>
  </si>
  <si>
    <t>1. Referencia</t>
  </si>
  <si>
    <t xml:space="preserve">3. Clase de Riesgo </t>
  </si>
  <si>
    <t>2. Tipo de Riesgo</t>
  </si>
  <si>
    <t>4. Area de Impacto</t>
  </si>
  <si>
    <t>Atributos del Control</t>
  </si>
  <si>
    <t>Proposito</t>
  </si>
  <si>
    <t>Implementacion</t>
  </si>
  <si>
    <t>Seleccione</t>
  </si>
  <si>
    <t>Formalizacion del Control</t>
  </si>
  <si>
    <t>Probabilidad</t>
  </si>
  <si>
    <t>Impacto</t>
  </si>
  <si>
    <t>Muy Baja</t>
  </si>
  <si>
    <t>Baja</t>
  </si>
  <si>
    <t>Moderada</t>
  </si>
  <si>
    <t>Alta</t>
  </si>
  <si>
    <t>Ejecución y Administración de Procesos</t>
  </si>
  <si>
    <t>Fraude Externo</t>
  </si>
  <si>
    <t>Fraude Interno</t>
  </si>
  <si>
    <t>Fallas Tecnológicas</t>
  </si>
  <si>
    <t>Relaciones Laborales</t>
  </si>
  <si>
    <t>Usuarios,  Productos y Prácticas</t>
  </si>
  <si>
    <t>Daños a activos fijos/Eventos externos</t>
  </si>
  <si>
    <t>11. Descripcion de Riesgo</t>
  </si>
  <si>
    <t>CLASIFICACION DE RIESGOS</t>
  </si>
  <si>
    <r>
      <rPr>
        <i/>
        <sz val="12"/>
        <color indexed="8"/>
        <rFont val="Arial"/>
        <family val="2"/>
      </rPr>
      <t>SELECCIONE ESTA OPCION SI EL RIESGO IDENTIFICADO ESTA ASOCIADO CON</t>
    </r>
    <r>
      <rPr>
        <sz val="12"/>
        <color indexed="8"/>
        <rFont val="Arial"/>
        <family val="2"/>
      </rPr>
      <t xml:space="preserve"> Pérdidas derivadas de errores en la ejecución y administración de procesos.</t>
    </r>
  </si>
  <si>
    <r>
      <rPr>
        <i/>
        <sz val="12"/>
        <color indexed="8"/>
        <rFont val="Arial"/>
        <family val="2"/>
      </rPr>
      <t>SELECCIONE ESTA OPCION SI EL RIESGO IDENTIFICADO ESTA ASOCIADO CON</t>
    </r>
    <r>
      <rPr>
        <sz val="12"/>
        <color indexed="8"/>
        <rFont val="Arial"/>
        <family val="2"/>
      </rPr>
      <t xml:space="preserve">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r>
  </si>
  <si>
    <r>
      <rPr>
        <i/>
        <sz val="12"/>
        <color indexed="8"/>
        <rFont val="Arial"/>
        <family val="2"/>
      </rPr>
      <t>SELECCIONE ESTA OPCION SI EL RIESGO IDENTIFICADO ESTA ASOCIADO CON</t>
    </r>
    <r>
      <rPr>
        <sz val="12"/>
        <color indexed="8"/>
        <rFont val="Arial"/>
        <family val="2"/>
      </rPr>
      <t xml:space="preserve"> Pérdida por daños o extravíos de los activos fijos por desastres naturales  u otros riesgos/eventos externos como atentados, vandalismo, orden público.</t>
    </r>
  </si>
  <si>
    <r>
      <rPr>
        <i/>
        <sz val="12"/>
        <color indexed="8"/>
        <rFont val="Arial"/>
        <family val="2"/>
      </rPr>
      <t>SELECCIONE ESTA OPCION SI EL RIESGO IDENTIFICADO ESTA ASOCIADO CON</t>
    </r>
    <r>
      <rPr>
        <sz val="12"/>
        <color indexed="8"/>
        <rFont val="Arial"/>
        <family val="2"/>
      </rPr>
      <t xml:space="preserve"> Fallas negligentes o involuntarias de las obligaciones frente a los usuarios y que impiden satisfacer una obligación profesional frente a éstos.</t>
    </r>
  </si>
  <si>
    <r>
      <rPr>
        <i/>
        <sz val="12"/>
        <color indexed="8"/>
        <rFont val="Arial"/>
        <family val="2"/>
      </rPr>
      <t>SELECCIONE ESTA OPCION SI EL RIESGO IDENTIFICADO ESTA ASOCIADO CON</t>
    </r>
    <r>
      <rPr>
        <sz val="12"/>
        <color indexed="8"/>
        <rFont val="Arial"/>
        <family val="2"/>
      </rPr>
      <t xml:space="preserve"> Pérdidas que surgen de acciones contrarias a las leyes o acuerdos de empleo, salud o seguridad, del pago de demandas por daños personales o de discriminación.</t>
    </r>
  </si>
  <si>
    <r>
      <rPr>
        <i/>
        <sz val="12"/>
        <color indexed="8"/>
        <rFont val="Arial"/>
        <family val="2"/>
      </rPr>
      <t>SELECCIONE ESTA OPCION SI EL RIESGO IDENTIFICADO ESTA ASOCIADO CON</t>
    </r>
    <r>
      <rPr>
        <sz val="12"/>
        <color indexed="8"/>
        <rFont val="Arial"/>
        <family val="2"/>
      </rPr>
      <t xml:space="preserve"> Errores en hardware, software, telecomunicaciones, interrupción de servicios básicos.</t>
    </r>
  </si>
  <si>
    <r>
      <rPr>
        <i/>
        <sz val="12"/>
        <color indexed="8"/>
        <rFont val="Arial"/>
        <family val="2"/>
      </rPr>
      <t>SELECCIONE ESTA OPCION SI EL RIESGO IDENTIFICADO ESTA ASOCIADO CON</t>
    </r>
    <r>
      <rPr>
        <sz val="12"/>
        <color indexed="8"/>
        <rFont val="Arial"/>
        <family val="2"/>
      </rPr>
      <t xml:space="preserve"> Pérdida derivada de actos de fraude por personas ajenas a las organización (no participa personal de la entidad).</t>
    </r>
  </si>
  <si>
    <t>PROBABILIDAD DE OCURRENCIA</t>
  </si>
  <si>
    <t>NIVEL</t>
  </si>
  <si>
    <t>CALIFICACIÓN</t>
  </si>
  <si>
    <t>PORCENTAJE</t>
  </si>
  <si>
    <t>La actividad se realiza 4 veces por año</t>
  </si>
  <si>
    <t>La actividad se realiza mínimo 5 veces y máximo 12 veces al año</t>
  </si>
  <si>
    <t>La actividad se realiza mínimo 13 veces y máximo 365 veces al año</t>
  </si>
  <si>
    <t>La actividad se realiza mínimo 365 veces y máximo 3660 veces al año</t>
  </si>
  <si>
    <t>Muy alta</t>
  </si>
  <si>
    <t>La actividad se realiza mínimo 3661 veces o más al año</t>
  </si>
  <si>
    <t>IMPACTO GENERADO</t>
  </si>
  <si>
    <t>AFECTACION ECONOMICA</t>
  </si>
  <si>
    <t>PERDIDA REPUTACIONAL</t>
  </si>
  <si>
    <t>Insignificante</t>
  </si>
  <si>
    <t>Afectación menor a 10 SMLMV</t>
  </si>
  <si>
    <t>Solo de conocimiento de algunos funcionarios</t>
  </si>
  <si>
    <t>Menor</t>
  </si>
  <si>
    <t>Mayores o iguales a 10 SMLMV y menores a 21 SMLMV</t>
  </si>
  <si>
    <t>De conocimiento General de la entidad a nivel interno, de alta dirección y nivel directivo</t>
  </si>
  <si>
    <t>Moderado</t>
  </si>
  <si>
    <t>Mayores o iguales a 21 SMLMV y menores a 318 SMLMV</t>
  </si>
  <si>
    <t>Afecta imagen con algunos usuarios que impacten significativamente los objetivos</t>
  </si>
  <si>
    <t>Mayor</t>
  </si>
  <si>
    <t>Mayores o iguales a 318 SMLMV y menores a 2120 SMLMV</t>
  </si>
  <si>
    <t>Deterioro de imagen con efecto publicitario negativo a nivel municipal o departamental</t>
  </si>
  <si>
    <t>Catrastofico</t>
  </si>
  <si>
    <t>Mayores a a 2120 SMLMV</t>
  </si>
  <si>
    <t>Deterioro de imagen a nivel nacional, con efecto publicitario negativo a nivel país</t>
  </si>
  <si>
    <t>¿El riesgo afecta la probabilidad o afecta el impacto?: En esta casilla se debe determinar que factor del riesgo (probabilidad o impacto) se afecta con el uso del control, si el control identificado PREVIENE la materialización del riesgo, afectará la PROBABILIDAD, en este caso  escoja  la opción de PROBABILIDAD; si el control identificado NO PUEDE PREVENIR la materialización del riesgo pero permite que las consecuencias se reduzcan escoja  la opción de IMPACTO.</t>
  </si>
  <si>
    <t xml:space="preserve">ATRIBUTOS DE CONTROL: </t>
  </si>
  <si>
    <t>FORMALIZACION DEL CONTROL</t>
  </si>
  <si>
    <t xml:space="preserve">¿Existen manuales, instructivos o procedimientos para el manejo del control? 
Sí los controles anteriormente identificados se encuentran documentados dentro del algún archivo (Manuales, Guías, Instructivos, procedimientos, Formatos)se escoge la opción SI, de lo contrario se elige la opción NO. </t>
  </si>
  <si>
    <t>-</t>
  </si>
  <si>
    <t>INSTRUCTIVO PARA EL DILIGENCIAMIENTO DEL MAPA DE RIESGOS</t>
  </si>
  <si>
    <r>
      <t xml:space="preserve">5. Tipo de Activo de Informacion </t>
    </r>
    <r>
      <rPr>
        <sz val="10"/>
        <color indexed="8"/>
        <rFont val="Arial"/>
        <family val="2"/>
      </rPr>
      <t>(Solo aplica para Riesgos de Seguridad Digital)</t>
    </r>
  </si>
  <si>
    <r>
      <t xml:space="preserve">7. Propiedad de SD riesgo </t>
    </r>
    <r>
      <rPr>
        <sz val="10"/>
        <color indexed="8"/>
        <rFont val="Arial"/>
        <family val="2"/>
      </rPr>
      <t>(Solo aplica para Riesgos de Seguridad Digital)</t>
    </r>
  </si>
  <si>
    <t>8. Factores de Riesgo</t>
  </si>
  <si>
    <t>MAPA DE RIESGOS DE GESTIÓN Y SEGURIDAD DIGITAL</t>
  </si>
  <si>
    <t>CODIGO</t>
  </si>
  <si>
    <t>VERSION</t>
  </si>
  <si>
    <t>FECHA DE APROBACION</t>
  </si>
  <si>
    <t>PAGINA</t>
  </si>
  <si>
    <t>SIG</t>
  </si>
  <si>
    <t xml:space="preserve">Dirección de Sistemas Integrados de Gestión </t>
  </si>
  <si>
    <t>Dirección de Prospectiva Territorial</t>
  </si>
  <si>
    <t>CONTROL INTERNO</t>
  </si>
  <si>
    <t>CONTROL DISCIPLINARIO</t>
  </si>
  <si>
    <t>OFICINA JURIDICA</t>
  </si>
  <si>
    <t>CI</t>
  </si>
  <si>
    <t>CD</t>
  </si>
  <si>
    <t>JUR</t>
  </si>
  <si>
    <t>SCT</t>
  </si>
  <si>
    <t>MEG</t>
  </si>
  <si>
    <t>SECRETARÍA DE CULTURA Y TURISMO</t>
  </si>
  <si>
    <t>SECRETARÍA DE MUJER Y EQUIDAD DE GENERO</t>
  </si>
  <si>
    <t>Dirección de Productividad y Competitividad</t>
  </si>
  <si>
    <t>Dirección de Desarrollo Social</t>
  </si>
  <si>
    <t>Dirección Administrativa y Financiera</t>
  </si>
  <si>
    <t>Dirección Talento Humano</t>
  </si>
  <si>
    <t>Dirección de Contratación Bienes y Servicios</t>
  </si>
  <si>
    <t>Dirección de Atención al Ciudadano</t>
  </si>
  <si>
    <t>VHS</t>
  </si>
  <si>
    <t>SECRETARÍA DE VIVIENDA Y HÁBITAT SUSTENTABLE</t>
  </si>
  <si>
    <t>TH</t>
  </si>
  <si>
    <t>CBS</t>
  </si>
  <si>
    <t>AC</t>
  </si>
  <si>
    <t>Dirección de Sistemas de Información</t>
  </si>
  <si>
    <t>Dirección de Gestión de Infraestructura</t>
  </si>
  <si>
    <t>Dirección de Aguas y Saneamiento Básico</t>
  </si>
  <si>
    <t>Dirección de Asuntos Minero Energéticos</t>
  </si>
  <si>
    <t>Dirección de Proyectos de Infraestructura</t>
  </si>
  <si>
    <t>Dirección de Salud Integral</t>
  </si>
  <si>
    <t>RIESGO DE SEGURIDAD DIGITAL</t>
  </si>
  <si>
    <t>GES</t>
  </si>
  <si>
    <t>SED</t>
  </si>
  <si>
    <t>RIESGO DE GESTIÓN</t>
  </si>
  <si>
    <t>NOMBRE DE LA OFICINA</t>
  </si>
  <si>
    <t>TIPO DE RIESGO</t>
  </si>
  <si>
    <t>CI - GES- 01</t>
  </si>
  <si>
    <r>
      <rPr>
        <b/>
        <sz val="11"/>
        <color indexed="8"/>
        <rFont val="Arial"/>
        <family val="2"/>
      </rPr>
      <t>1)</t>
    </r>
    <r>
      <rPr>
        <sz val="11"/>
        <color indexed="8"/>
        <rFont val="Arial"/>
        <family val="2"/>
      </rPr>
      <t xml:space="preserve"> Ingrese codigo asignado para cada oficina</t>
    </r>
  </si>
  <si>
    <r>
      <rPr>
        <b/>
        <sz val="11"/>
        <color indexed="8"/>
        <rFont val="Arial"/>
        <family val="2"/>
      </rPr>
      <t xml:space="preserve">2) </t>
    </r>
    <r>
      <rPr>
        <sz val="11"/>
        <color indexed="8"/>
        <rFont val="Arial"/>
        <family val="2"/>
      </rPr>
      <t>Ingrese codigo según el tipo de riesgo</t>
    </r>
  </si>
  <si>
    <r>
      <rPr>
        <b/>
        <sz val="11"/>
        <color indexed="8"/>
        <rFont val="Arial"/>
        <family val="2"/>
      </rPr>
      <t xml:space="preserve">3) </t>
    </r>
    <r>
      <rPr>
        <sz val="11"/>
        <color indexed="8"/>
        <rFont val="Arial"/>
        <family val="2"/>
      </rPr>
      <t>Por ultimo ingrese un numero de acuerdo al orden consecutivo que se lleva</t>
    </r>
  </si>
  <si>
    <t>Este riesgo corresponde a un riesgo de gestión de la oficina de Control Interno</t>
  </si>
  <si>
    <t>TIPOLOGIA DE ACTIVOS</t>
  </si>
  <si>
    <t>TIPO DE ACTIVO</t>
  </si>
  <si>
    <t>DESCRIPCIÓN</t>
  </si>
  <si>
    <r>
      <rPr>
        <i/>
        <sz val="11"/>
        <color indexed="8"/>
        <rFont val="Arial"/>
        <family val="2"/>
      </rPr>
      <t xml:space="preserve">SELECCIONE ESTA OPCIÓN SI EL ACTIVO IDENTIFICADO HACE REFERENCIA A </t>
    </r>
    <r>
      <rPr>
        <sz val="11"/>
        <color indexed="8"/>
        <rFont val="Arial"/>
        <family val="2"/>
      </rPr>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r>
  </si>
  <si>
    <r>
      <rPr>
        <i/>
        <sz val="11"/>
        <color indexed="8"/>
        <rFont val="Arial"/>
        <family val="2"/>
      </rPr>
      <t>SELECCIONE ESTA OPCIÓN SI EL ACTIVO IDENTIFICADO HACE REFERENCIA A</t>
    </r>
    <r>
      <rPr>
        <sz val="11"/>
        <color indexed="8"/>
        <rFont val="Arial"/>
        <family val="2"/>
      </rPr>
      <t xml:space="preserve"> Activos informáticos lógico como programas, herramientas ofimáticas o sistemas lógicos para la ejecución de las actividades
</t>
    </r>
  </si>
  <si>
    <t>N/A</t>
  </si>
  <si>
    <t>SELECCIONE ESTA OPCIÓN SI RIESGO ES DE GESTIÓN</t>
  </si>
  <si>
    <r>
      <rPr>
        <i/>
        <sz val="11"/>
        <color indexed="8"/>
        <rFont val="Arial"/>
        <family val="2"/>
      </rPr>
      <t>SELECCIONE ESTA OPCIÓN SI EL ACTIVO IDENTIFICADO HACE REFERENCIA A</t>
    </r>
    <r>
      <rPr>
        <sz val="11"/>
        <color indexed="8"/>
        <rFont val="Arial"/>
        <family val="2"/>
      </rPr>
      <t xml:space="preserve"> Equipos físicos de cómputo y de comunicaciones como, servidores, biométricos que por su criticidad son considerados activos de información</t>
    </r>
  </si>
  <si>
    <r>
      <rPr>
        <i/>
        <sz val="11"/>
        <color indexed="8"/>
        <rFont val="Arial"/>
        <family val="2"/>
      </rPr>
      <t>SELECCIONE ESTA OPCIÓN SI EL ACTIVO IDENTIFICADO HACE REFERENCIA A</t>
    </r>
    <r>
      <rPr>
        <sz val="11"/>
        <color indexed="8"/>
        <rFont val="Arial"/>
        <family val="2"/>
      </rPr>
      <t xml:space="preserve"> Servicio brindado por parte de la entidad para el apoyo de las actividades de los procesos, tales como: Servicios WEB, intranet, CRM, ERP, Portales organizacionales, Aplicaciones entre otros (Pueden estar compuestos por hardware y software)</t>
    </r>
  </si>
  <si>
    <r>
      <rPr>
        <i/>
        <sz val="11"/>
        <color indexed="8"/>
        <rFont val="Arial"/>
        <family val="2"/>
      </rPr>
      <t>SELECCIONE ESTA OPCIÓN SI EL ACTIVO IDENTIFICADO HACE REFERENCIA A</t>
    </r>
    <r>
      <rPr>
        <sz val="11"/>
        <color indexed="8"/>
        <rFont val="Arial"/>
        <family val="2"/>
      </rPr>
      <t xml:space="preserve"> Se consideran intangibles aquellos activos inmateriales que otorgan a la entidad una ventaja competitiva relevante, uno de ellos es la imagen corporativa, reputación o el good will, entre otros</t>
    </r>
  </si>
  <si>
    <r>
      <rPr>
        <i/>
        <sz val="11"/>
        <color indexed="8"/>
        <rFont val="Arial"/>
        <family val="2"/>
      </rPr>
      <t>SELECCIONE ESTA OPCIÓN SI EL ACTIVO IDENTIFICADO HACE REFERENCIA A</t>
    </r>
    <r>
      <rPr>
        <sz val="11"/>
        <color indexed="8"/>
        <rFont val="Arial"/>
        <family val="2"/>
      </rPr>
      <t xml:space="preserve"> Medios necesarios para realizar la conexión de los elementos de hardware y software en una red, por ejemplo, el cableado estructurado y tarjetas de red, routers, switches, entre otros
</t>
    </r>
  </si>
  <si>
    <r>
      <rPr>
        <i/>
        <sz val="11"/>
        <color indexed="8"/>
        <rFont val="Arial"/>
        <family val="2"/>
      </rPr>
      <t>SELECCIONE ESTA OPCIÓN SI EL ACTIVO IDENTIFICADO HACE REFERENCIA A</t>
    </r>
    <r>
      <rPr>
        <sz val="11"/>
        <color indexed="8"/>
        <rFont val="Arial"/>
        <family val="2"/>
      </rPr>
      <t xml:space="preserve"> Aquellos roles que, por su conocimiento, experiencia y criticidad para el proceso, son considerados activos de información, por ejemplo: personal con experiencia y capacitado para realizar una tarea específica en la ejecución de las actividades</t>
    </r>
  </si>
  <si>
    <t>SELECCIONE ESTA OPCIÓN SI EL ACTIVO IDENTIFICADO HACE REFERENCIA A Espacio o área asignada para alojar y salvaguardar los datos considerados como activos críticos para la empresa</t>
  </si>
  <si>
    <t>Propiedad SD del Riesgo</t>
  </si>
  <si>
    <t>AFECTACIÓN</t>
  </si>
  <si>
    <t>Pérdida de la confidencialidad</t>
  </si>
  <si>
    <t>Pérdida de la integridad</t>
  </si>
  <si>
    <t>Pérdida de la disponibilidad</t>
  </si>
  <si>
    <t>La integridad, supone que la información se mantenga inalterada ante accidentes o intentos maliciosos. Sólo se podrá modificar la información mediante autorización.</t>
  </si>
  <si>
    <t>El objetivo de la confidencialidad es, prevenir la divulgación no autorizada de la información sobre nuestra organización.</t>
  </si>
  <si>
    <t>La disponibilidad supone que el sistema informático se mantenga trabajando sin sufrir ninguna degradación en cuanto a accesos</t>
  </si>
  <si>
    <t>FACTOR</t>
  </si>
  <si>
    <t>DEFINICIÓN</t>
  </si>
  <si>
    <t>Procesos</t>
  </si>
  <si>
    <t>Eventos relacionados con errores en las actividades que deben realizar los servidores de la organización.</t>
  </si>
  <si>
    <t>Talento
humano</t>
  </si>
  <si>
    <t>Tecnología</t>
  </si>
  <si>
    <t>Infraestructura</t>
  </si>
  <si>
    <t>Evento
externo</t>
  </si>
  <si>
    <t xml:space="preserve">* Falta de procedimientos
* Errores de grabación, autorización
* Errores en cálculos para pagos internos y externos
* Falta de capacitación, temas relacionados con el personal
</t>
  </si>
  <si>
    <t>Incluye seguridad y salud en el trabajo. Se analiza posible dolo e intención frente a la corrupción.</t>
  </si>
  <si>
    <t xml:space="preserve">Eventos relacionados con la infraestructura tecnológica de la entidad.
</t>
  </si>
  <si>
    <t>Eventos relacionados con la infraestructura física de la entidad.</t>
  </si>
  <si>
    <t>Situaciones externas que afectan la entidad.</t>
  </si>
  <si>
    <t xml:space="preserve">* Hurto activos
* Posibles comportamientos no éticos de los empleados
* Fraude interno (corrupción, soborno)
</t>
  </si>
  <si>
    <t>* Daño de equipos
* Caída de aplicaciones
* Caída de redes
* Errores en programas</t>
  </si>
  <si>
    <t xml:space="preserve">* Derrumbes
* Incendios
* Inundaciones
* Daños a activos fijos
</t>
  </si>
  <si>
    <t>* Suplantación de identidad
* Asalto a la oficina
* Atentados, vandalismo, orden público</t>
  </si>
  <si>
    <t>PROBABILIDAD</t>
  </si>
  <si>
    <t>TIC</t>
  </si>
  <si>
    <t>HAC</t>
  </si>
  <si>
    <t>PLA</t>
  </si>
  <si>
    <t>AGR</t>
  </si>
  <si>
    <t>DES</t>
  </si>
  <si>
    <t>EDU</t>
  </si>
  <si>
    <t>GEN</t>
  </si>
  <si>
    <t>INF</t>
  </si>
  <si>
    <t>INT</t>
  </si>
  <si>
    <t>SAL</t>
  </si>
  <si>
    <t>Secretaría / Oficina</t>
  </si>
  <si>
    <r>
      <t xml:space="preserve">6. Nombre del Activo de Informacion </t>
    </r>
    <r>
      <rPr>
        <sz val="10"/>
        <color indexed="8"/>
        <rFont val="Arial"/>
        <family val="2"/>
      </rPr>
      <t>(Solo aplica para Riesgos de Seguridad Digital)</t>
    </r>
  </si>
  <si>
    <t>IMPACTO</t>
  </si>
  <si>
    <t>x</t>
  </si>
  <si>
    <t>Amenazas</t>
  </si>
  <si>
    <t>Abuso de derechos</t>
  </si>
  <si>
    <t>Agua</t>
  </si>
  <si>
    <t>Congelamiento.</t>
  </si>
  <si>
    <t>Contaminación</t>
  </si>
  <si>
    <t>Copia fraudulenta del software</t>
  </si>
  <si>
    <t>Corrosión</t>
  </si>
  <si>
    <t>Corrupción de los datos</t>
  </si>
  <si>
    <t>Datos provenientes de fuentes no confiables</t>
  </si>
  <si>
    <t>Destrucción de los equipos o medios</t>
  </si>
  <si>
    <t>Detección de la posición</t>
  </si>
  <si>
    <t>Divulgación</t>
  </si>
  <si>
    <t>Error en el uso</t>
  </si>
  <si>
    <t>Escucha encubierta</t>
  </si>
  <si>
    <t>Espionaje remoto</t>
  </si>
  <si>
    <t>Falla del equipo</t>
  </si>
  <si>
    <t>Falla en el equipo de telecomunicaciones</t>
  </si>
  <si>
    <t>Falla en el sistema de suministro de agua o de aire acondicionado</t>
  </si>
  <si>
    <t>Falsificación de derechos</t>
  </si>
  <si>
    <t>Fenómenos climáticos</t>
  </si>
  <si>
    <t>Fenómenos meteorológicos</t>
  </si>
  <si>
    <t>Fenómenos sísmicos</t>
  </si>
  <si>
    <t>Fenómenos volcánicos</t>
  </si>
  <si>
    <t>Fuego</t>
  </si>
  <si>
    <t>Hurto de equipo</t>
  </si>
  <si>
    <t>Hurto de medios o documentos</t>
  </si>
  <si>
    <t>Incumplimiento de la disponibilidad de personal</t>
  </si>
  <si>
    <t>Incumplimiento en el mantenimiento del sistema de información</t>
  </si>
  <si>
    <t>Interceptación de señales de interferencia comprometida</t>
  </si>
  <si>
    <t>Inundación.</t>
  </si>
  <si>
    <t>Mal funcionamiento del equipo</t>
  </si>
  <si>
    <t>Mal funcionamiento del Software</t>
  </si>
  <si>
    <t>Manipulación con hardware</t>
  </si>
  <si>
    <t>Manipulación con software</t>
  </si>
  <si>
    <t>Negación de acciones</t>
  </si>
  <si>
    <t>Pérdida de suministro de energía</t>
  </si>
  <si>
    <t>Polvo</t>
  </si>
  <si>
    <t>Procesamiento ilegal de los datos</t>
  </si>
  <si>
    <t>Radiación electromagnética, Radiación térmica, Impulsos electromagnéticos</t>
  </si>
  <si>
    <t>Recuperación de medios reciclados o desechados</t>
  </si>
  <si>
    <t>Saturación del sistema de información</t>
  </si>
  <si>
    <t>Uso de software falso o copiado</t>
  </si>
  <si>
    <t>Uso no autorizado del equipo</t>
  </si>
  <si>
    <t>Vulnerabilidades</t>
  </si>
  <si>
    <t>Almacenamiento sin protección</t>
  </si>
  <si>
    <t>Áreas susceptibles a inundación</t>
  </si>
  <si>
    <t>Asignación errada de los derechos de acceso</t>
  </si>
  <si>
    <t>Ausencia de acuerdos de nivel de servicio (ANS o SLA)</t>
  </si>
  <si>
    <t>Ausencia de control de los activos que se encuentran fuera de las instalaciones</t>
  </si>
  <si>
    <t>Ausencia de documentación</t>
  </si>
  <si>
    <t>Ausencia de esquemas de reemplazo periódico</t>
  </si>
  <si>
    <t>Ausencia de mecanismos de identificación y autenticación de usuarios</t>
  </si>
  <si>
    <t>Ausencia de mecanismos de monitoreo para brechas en la seguridad</t>
  </si>
  <si>
    <t>Ausencia de políticas de uso aceptable</t>
  </si>
  <si>
    <t>Ausencia de procedimiento de registro/retiro de usuarios</t>
  </si>
  <si>
    <t>Ausencia de procedimientos y/o de políticas en general</t>
  </si>
  <si>
    <t>Ausencia de proceso para supervisión de derechos de acceso</t>
  </si>
  <si>
    <t>Ausencia de protección en puertas o ventanas</t>
  </si>
  <si>
    <t>Ausencia de pruebas de envío o recepción de mensajes</t>
  </si>
  <si>
    <t>Ausencia de registros de auditoría</t>
  </si>
  <si>
    <t>Ausencia de terminación de sesión</t>
  </si>
  <si>
    <t>Ausencia del personal</t>
  </si>
  <si>
    <t>Ausencia o insuficiencia de pruebas de software</t>
  </si>
  <si>
    <t>Conexión deficiente de cableado</t>
  </si>
  <si>
    <t>Contraseñas sin protección</t>
  </si>
  <si>
    <t>Copia no controlada</t>
  </si>
  <si>
    <t>Entrenamiento insuficiente</t>
  </si>
  <si>
    <t>Falta de conciencia en seguridad</t>
  </si>
  <si>
    <t>Falta de cuidado en la disposición final</t>
  </si>
  <si>
    <t>Fechas incorrectas</t>
  </si>
  <si>
    <t>Interfaz de usuario compleja</t>
  </si>
  <si>
    <t>Líneas de comunicación sin protección</t>
  </si>
  <si>
    <t>Mantenimiento insuficiente</t>
  </si>
  <si>
    <t>Punto único de falla</t>
  </si>
  <si>
    <t>Red eléctrica inestable</t>
  </si>
  <si>
    <t>Sensibilidad a la radiación electromagnética</t>
  </si>
  <si>
    <t>Software nuevo o inmaduro</t>
  </si>
  <si>
    <t>Susceptibilidad a las variaciones de temperatura (o al polvo y suciedad)</t>
  </si>
  <si>
    <t>Trabajo no supervisado de personal externo o de limpieza</t>
  </si>
  <si>
    <t>Tráfico sensible sin protección</t>
  </si>
  <si>
    <t>Uso inadecuado de los controles de acceso al edificio</t>
  </si>
  <si>
    <t>Ejemplos de Vulnerabilidades vs Amenazas</t>
  </si>
  <si>
    <t>1 DE 1</t>
  </si>
  <si>
    <t>ES-SIG-RG-14</t>
  </si>
  <si>
    <t>Sistema de Gestion Ambiental</t>
  </si>
  <si>
    <t>SGA</t>
  </si>
  <si>
    <t>SST</t>
  </si>
  <si>
    <t>Sistema de Gestion de Seguridad y Salud en el Trabajo</t>
  </si>
  <si>
    <t>SISTEMAS INTEGRADOS DE GESTIÓN</t>
  </si>
  <si>
    <t>9. Efecto Inmediato
ó Amenaza (para riesgos de seguridad digital)</t>
  </si>
  <si>
    <t>Preventivo</t>
  </si>
  <si>
    <t>Detectivo</t>
  </si>
  <si>
    <t>FRECUENCIA
(riesgos de gestión)</t>
  </si>
  <si>
    <t>FRECUENCIA
(riesgos de seguridad digital)</t>
  </si>
  <si>
    <t>La actividad se realiza 4 horas por año</t>
  </si>
  <si>
    <t>La actividad se realiza mínimo 5 horas y máximo 12 horas al año</t>
  </si>
  <si>
    <t>La actividad se realiza mínimo 13 horas y máximo 365 horas al año</t>
  </si>
  <si>
    <t>La actividad se realiza mínimo 365 horas y máximo 3660 horas al año</t>
  </si>
  <si>
    <t>La actividad se realiza mínimo 3661 horas o más al año</t>
  </si>
  <si>
    <t>Correctivo</t>
  </si>
  <si>
    <t>OBJETIVOS DEL PROCESO</t>
  </si>
  <si>
    <t>ADMINISTRACIÓN INSTITUCIONAL</t>
  </si>
  <si>
    <t>Administrar y promover el desarrollo integral del talento humano teniendo en cuenta las necesidades del personal para el cumplimiento de las actividades de la Gobernación de Santander aplicando la Normatividad Legal vigente.
Adelantar los procesos disciplinarios que se presenten en contra de los servidores públicos de conformidad con la Constitución y la Ley.
Garantizar que las actividades de contratación de bienes y servicios que requieran los distintos procesos se realicen con eficacia, eficiencia, oportunidad y transparencia.
Administrar, salvaguardar y asegurar las condiciones óptimas de funcionamiento de los bienes muebles, inmuebles y de consumo, para garantizar la continuidad de la operación de los procesos.
Administrar, manejar, custodiar y preservar los documentos recibidos y producidos por la entidad conforme a las disposiciones legales vigentes.</t>
  </si>
  <si>
    <t>ATENCIÓN AL CIUDADANO</t>
  </si>
  <si>
    <t>Diseñar  y  desarrollar  estrategias  y  lineamientos  para  orientar  al  ciudadano  en  la  utilización  de  los  servicios  que  presta  la Administración Departamental con el fin de dar respuesta a sus necesidades de información, peticiones, quejas, reclamos, sugerencias, denuncias, y evaluar el servicio prestado por la entidad.</t>
  </si>
  <si>
    <t>CONTROL Y EVALUACIÓN</t>
  </si>
  <si>
    <t>Evaluar con independencia el Sistema de Control Interno, mediante elementos de control que permitan monitorear el cumplimiento y su contribución allogro de los objetivos de la Administración Departamental.</t>
  </si>
  <si>
    <t>DESARROLLO SOSTENIBLE Y COMPETITIVO</t>
  </si>
  <si>
    <t>Promover y orientar la ejecución de planes, programas y proyectos en las áreas sociales, económicas, productivas y de competitividad, Culturales, Turísticas, Agropecuarias, Forestales, Ambientales y Pesqueras, Infraestructurales y de Vivienda; que permitan la dinámica sostenible, para el desarrollo y crecimiento de la comunidad santandereana.</t>
  </si>
  <si>
    <t>GESTIÓN EDUCATIVA</t>
  </si>
  <si>
    <t>Dirigir, planificar y prestar el servicio educativo con calidad, garantizando el acceso y permanencia en la educación inicial, preescolar, básica y media. Ejercer el control inspección y vigilancia de la prestación del servicio educativo oficial y no oficial y de la educación para el trabajo y el desarrollo humano.</t>
  </si>
  <si>
    <t>GESTIÓN FINANCIERA</t>
  </si>
  <si>
    <t>Gestionar,  administrar,  conciliar  y  controlar  los  recursos  financieros del  departamento  de  Santander,  garantizando  la  ejecución  efectiva  de  los ingresos  y egresos en forma oportuna y racional, con el fin de dar cumplimiento a los programas y metas del Plan de Desarrollo Departamental, y registrar los hechos económicos para presentar de manera confiable, relevante y comprensible la realidad financiera, económica, social y ambiental de la Gobernación.</t>
  </si>
  <si>
    <t>JURÍDICA Y CONTRATACIÓN</t>
  </si>
  <si>
    <t>Prestar oportunamente la asistencia, asesoría y representación judicial para asegurar la estabilidad jurídica de la Administración Departamental, garantizando la unidad de criterio en la aplicación de la normatividad vigente, la defensa de los intereses del Departamento de Santander en las instancias extrajudiciales, judiciales y administrativas; y ejecutar las acciones requeridas para el otorgamiento de personería jurídica a Entidades sin ánimo de lucro, su vigilancia y control; de igual forma, asesorar jurídicamente al Departamento de Santander orientando las actuaciones contractuales estableciendo los lineamientos y parámetros con fundamento en la normatividad vigente.</t>
  </si>
  <si>
    <t>PLANIFICACIÓN ESTRATÉGICA</t>
  </si>
  <si>
    <t>Formular  de  manera  participativa  los Planes  de  Desarrollo, estratégicos,  sectoriales, prospectivos y  deordenamiento  territorial,  que  permitan  avanzar  en  la implementación de la visión Santander 2030 y del modelode desarrollo y de ocupación del territorio santandereano adoptado, que le permita al Departamento evaluar su cumplimiento a nivel de efectividad y eficacia.</t>
  </si>
  <si>
    <t>SALUD Y SEGURIDAD SOCIAL</t>
  </si>
  <si>
    <t>Direccionar, planear, promocionar, gestionar, evaluar, inspeccionar, vigilar el Sistema Integral de Salud en el Departamento,acorde a las políticas, lineamientos y marco legal vigente, para lograr laeficiencia y la eficacia en el goce del derecho y la solución de problemas en salud de la población Santandereana.</t>
  </si>
  <si>
    <t>SEGURIDAD Y CONVIVENCIA</t>
  </si>
  <si>
    <t>Coordinar las políticas y planes dirigidos a la atención, preservación, control del orden público y de seguridad ciudadana, promoción de laGarantíade los Derechos de los Ciudadanos. En procura de una convivencia social y política estable en el Departamento de Santander.</t>
  </si>
  <si>
    <t>Establecer, implementar y mantener el Sistema Integrado de Gestión de la Entidad con el fin de alcanzar los objetivos integrales y mejorar la calidad de los servicios prestados por la Gobernación de Santander.</t>
  </si>
  <si>
    <t>TECNOLOGÍAS DE LA INFORMACIÓN Y COMUNICACIÓN</t>
  </si>
  <si>
    <t>Liderar y promover el desarrollo y uso apropiado de las tecnologías de la información y comunicación TIC y la conectividad dentro de la Administración Central, que permitan la disposición de funcionarios con competencias para la implementación de las aplicaciones tecnológicas y el uso y manejo de información y comunicación veraz y oportuna interna y externamente.
Ejecutar iniciativas para implementación y uso generalizado de las TIC mediante amplia cobertura de conectividad digital en el Departamento.
Mejorar las comunicaciones realizando trabajos de Ciencia, Tecnología e Innovación dirigidos hacia la comunidad.</t>
  </si>
  <si>
    <t>Inicia con la planeación del Sistema integrado de Gestión hasta el seguimiento, medición y revisión del mismo.</t>
  </si>
  <si>
    <t>Desde la definición de los lineamientos y organización de la prestación del servicio a la ciudadanía hasta la medición y seguimiento de la prestación del servicio en 
el marco de la normatividad legal vigente.</t>
  </si>
  <si>
    <t>Aplica a las actividades de planificación de la Gobernación de Santander, de los planes, programas y proyectos y su seguimiento, para todo el territorio del 
Departamento de Santander en cumplimiento de su Misión y Visión.</t>
  </si>
  <si>
    <t xml:space="preserve">A todos los procesos establecidos en la Gobernación de Santander. </t>
  </si>
  <si>
    <t>Inicia con la identificación de las necesidades de la comunidad Santandereana y finaliza con la gestión y ejecución de los proyectos formulados.</t>
  </si>
  <si>
    <t>Inicia desde el establecimiento de planes, programas y proyectos de la situación de salud,  aseguramiento en  salud, acceso a la prestación de servicios de salud,  intervenciones colectivas, acciones de inspección, vigilancia y control y participación social, encaminada a  lograr la equidad en salud para una mejor calidad de vida de la población santandereana.</t>
  </si>
  <si>
    <t>Desde la Planeación, Ejecución y control de las actividades relacionadas con la Seguridad y la Convivencia en el Departamento de Santander.</t>
  </si>
  <si>
    <t xml:space="preserve">Desde la planeación del servicio educativo hasta la prestación, control e inspección y vigilancia del servicio educativo que permita la ampliación de la cobertura, el 
mejoramiento de la calidad y finaliza con el apoyo y articulación a la educación superior. </t>
  </si>
  <si>
    <t>Inicia con la actualización y aplicación normativa vigente, definición, unificación de criterios y lineamientos normativos mediante la emisión de conceptos, y revisión de proyectos en materia de contratación y gestión jurídica y administrativa. Atención oportuna en la defensa judicial y extrajudicial, trámite de solicitudes de entidades sin ánimo de lucro y nacionalidades que sean de competencia de la Oficina.</t>
  </si>
  <si>
    <t xml:space="preserve">Lidera y promueve el desarrollo y la implementación en  la Administración  Departamental, de soluciones de  Tecnologías de la Información y Comunicaciones que posibiliten el incremento de la productividad y subsidien a la toma de decisiones y planeamiento de políticas públicas. </t>
  </si>
  <si>
    <t>Inicia  con  la  identificación  de  necesidades  de  personal,  la  realización  de  las  actividades  administrativas  y  finaliza  con  la  desvinculación  de  los funcionarios públicos. 
Inicia desde la presentación de la denuncia, queja, informe o iniciación oficiosa y finaliza con el cierre del proceso disciplinario. 
Inicia con la identificación de necesidades para la contratación de bienes y servicios y finaliza con la supervisión y liquidación de los contratos y/o convenios. 
Inicia con la recepción de las necesidades, programación de actividades y finaliza con la ejecución y seguimiento a los recursos físicos. 
Inicia con la recepción, radicación, distribución y organización de la  documentación interna y externa y finaliza con la gestión y control del archivo 
central e histórico.</t>
  </si>
  <si>
    <t>Desde el recaudo de ingresos hasta la asignación y ejecución de los recursos.</t>
  </si>
  <si>
    <t>Informacion</t>
  </si>
  <si>
    <t>Software</t>
  </si>
  <si>
    <t>Hardware</t>
  </si>
  <si>
    <t>Servicios</t>
  </si>
  <si>
    <t>Intangibles</t>
  </si>
  <si>
    <t>Componentes de red</t>
  </si>
  <si>
    <t>Personas</t>
  </si>
  <si>
    <t>Instalaciones</t>
  </si>
  <si>
    <t>10. Causas Raiz 
ó Vulnerabilidad (para riesgos de seguridad digital)</t>
  </si>
  <si>
    <t xml:space="preserve">12. Valoracion Riesgo Inherente </t>
  </si>
  <si>
    <t>13. PROBABILIDAD</t>
  </si>
  <si>
    <t>14. IMPACTO</t>
  </si>
  <si>
    <t>15. ZONA DE RIESGO( calificacion del riesgo)</t>
  </si>
  <si>
    <t>16. Controles Existentes</t>
  </si>
  <si>
    <t>17. ¿El control afecta la probabilidad o afecta el impacto?</t>
  </si>
  <si>
    <t>18. ¿Las actividades que desarrolla el control, buscan prevenir, detectar o corregir las causas que dan origen al riesgo?</t>
  </si>
  <si>
    <t>19. ¿El control se ejecuta de manera automatica o Manual?</t>
  </si>
  <si>
    <t>20. ¿Existen manuales, instructivos o procedimientos para el manejo del control?</t>
  </si>
  <si>
    <t>21. ¿Cómo es la frecuencia de ejecución del control?</t>
  </si>
  <si>
    <t>22. ¿Se cuenta con evidencias de la ejecución y seguimiento del control?</t>
  </si>
  <si>
    <t>23.¿Las desviaciones o diferencias ejecutadas del control establecido son investigadas y resueltas de manera oportuna?</t>
  </si>
  <si>
    <t>24. Sumatoria de atributos</t>
  </si>
  <si>
    <r>
      <rPr>
        <b/>
        <sz val="12"/>
        <color indexed="8"/>
        <rFont val="Arial"/>
        <family val="2"/>
      </rPr>
      <t>FECHA DE ACTUALIZACION:</t>
    </r>
    <r>
      <rPr>
        <sz val="12"/>
        <color indexed="8"/>
        <rFont val="Arial"/>
        <family val="2"/>
      </rPr>
      <t xml:space="preserve"> Registre el día, mes y año el cual fue actualizada la última vez el mapa de riesgos</t>
    </r>
  </si>
  <si>
    <r>
      <rPr>
        <b/>
        <sz val="12"/>
        <color indexed="8"/>
        <rFont val="Arial"/>
        <family val="2"/>
      </rPr>
      <t>PROCESO:</t>
    </r>
    <r>
      <rPr>
        <sz val="12"/>
        <color indexed="8"/>
        <rFont val="Arial"/>
        <family val="2"/>
      </rPr>
      <t xml:space="preserve"> Escriba el nombre del proceso.</t>
    </r>
  </si>
  <si>
    <r>
      <t xml:space="preserve">OBJETIVO: </t>
    </r>
    <r>
      <rPr>
        <sz val="12"/>
        <color indexed="8"/>
        <rFont val="Arial"/>
        <family val="2"/>
      </rPr>
      <t xml:space="preserve">Escriba el objetivo del proceso descrito en la caracterización </t>
    </r>
  </si>
  <si>
    <r>
      <t xml:space="preserve">ALCANCE: </t>
    </r>
    <r>
      <rPr>
        <sz val="12"/>
        <color indexed="8"/>
        <rFont val="Arial"/>
        <family val="2"/>
      </rPr>
      <t xml:space="preserve">Escriba el alcance del proceso descrito en la caracterización </t>
    </r>
  </si>
  <si>
    <r>
      <rPr>
        <b/>
        <sz val="12"/>
        <color indexed="8"/>
        <rFont val="Arial"/>
        <family val="2"/>
      </rPr>
      <t>REFERENCIA:</t>
    </r>
    <r>
      <rPr>
        <sz val="12"/>
        <color indexed="8"/>
        <rFont val="Arial"/>
        <family val="2"/>
      </rPr>
      <t xml:space="preserve"> Es la numeracion que va a tener los riegos, para lograr la trazabilidad y tener un inventario de ellos</t>
    </r>
    <r>
      <rPr>
        <i/>
        <sz val="12"/>
        <color indexed="8"/>
        <rFont val="Arial"/>
        <family val="2"/>
      </rPr>
      <t xml:space="preserve"> (Ver pestaña Codificación)</t>
    </r>
  </si>
  <si>
    <r>
      <rPr>
        <b/>
        <sz val="12"/>
        <color indexed="8"/>
        <rFont val="Arial"/>
        <family val="2"/>
      </rPr>
      <t>TIPO DE RIESGO</t>
    </r>
    <r>
      <rPr>
        <sz val="12"/>
        <color indexed="8"/>
        <rFont val="Arial"/>
        <family val="2"/>
      </rPr>
      <t>:Seleccione que tipo de riesgo es y establezca si es de Gestión, Corrupción o de Seguridad Digital</t>
    </r>
  </si>
  <si>
    <r>
      <rPr>
        <b/>
        <sz val="12"/>
        <rFont val="Arial"/>
        <family val="2"/>
      </rPr>
      <t>CLASE DEL RIESGO:</t>
    </r>
    <r>
      <rPr>
        <sz val="12"/>
        <rFont val="Arial"/>
        <family val="2"/>
      </rPr>
      <t xml:space="preserve"> Identifique de acuerdo a la definicion, la clase o factor del riesgo  que impacta </t>
    </r>
    <r>
      <rPr>
        <i/>
        <sz val="12"/>
        <rFont val="Arial"/>
        <family val="2"/>
      </rPr>
      <t>(Ver pestaña Clasificación de Riesgo)</t>
    </r>
  </si>
  <si>
    <r>
      <t xml:space="preserve">AREA DE IMPACTO: </t>
    </r>
    <r>
      <rPr>
        <sz val="12"/>
        <color indexed="8"/>
        <rFont val="Arial"/>
        <family val="2"/>
      </rPr>
      <t>El</t>
    </r>
    <r>
      <rPr>
        <b/>
        <sz val="12"/>
        <color indexed="8"/>
        <rFont val="Arial"/>
        <family val="2"/>
      </rPr>
      <t xml:space="preserve"> </t>
    </r>
    <r>
      <rPr>
        <sz val="12"/>
        <color indexed="8"/>
        <rFont val="Arial"/>
        <family val="2"/>
      </rPr>
      <t>Área de impacto es la consecuencia económica o reputacional a la cual se ve expuesta la Gobernacion de Santander en caso de materializarse un riesgo.</t>
    </r>
  </si>
  <si>
    <r>
      <t xml:space="preserve">LOS PUNTOS 5,6,7 SOLO APLICAN PARA RIESGOS DE SEGURIDAD DIGITAL, SI ES UN RIESGO DE GESTIÓN SE DEBEN SELECCIONAR LA OPCION </t>
    </r>
    <r>
      <rPr>
        <b/>
        <i/>
        <sz val="12"/>
        <color indexed="8"/>
        <rFont val="Arial"/>
        <family val="2"/>
      </rPr>
      <t>N/A</t>
    </r>
  </si>
  <si>
    <r>
      <rPr>
        <b/>
        <sz val="12"/>
        <rFont val="Arial"/>
        <family val="2"/>
      </rPr>
      <t>TIPO DE ACTIVO DE INFORMACIÓN:</t>
    </r>
    <r>
      <rPr>
        <sz val="12"/>
        <rFont val="Arial"/>
        <family val="2"/>
      </rPr>
      <t xml:space="preserve"> Seleccione el tipo de activo de información según la siguiente tabla </t>
    </r>
    <r>
      <rPr>
        <i/>
        <sz val="12"/>
        <rFont val="Arial"/>
        <family val="2"/>
      </rPr>
      <t>(Ver pestaña Tipo de Activo)</t>
    </r>
  </si>
  <si>
    <r>
      <t xml:space="preserve">ACTIVO DE INFORMACIÓN: </t>
    </r>
    <r>
      <rPr>
        <sz val="12"/>
        <rFont val="Arial"/>
        <family val="2"/>
      </rPr>
      <t>Escriba el nombre del activo de informacion identificado</t>
    </r>
  </si>
  <si>
    <r>
      <rPr>
        <b/>
        <sz val="12"/>
        <rFont val="Arial"/>
        <family val="2"/>
      </rPr>
      <t>PROPIEDAD DE SD RIESGO:</t>
    </r>
    <r>
      <rPr>
        <sz val="12"/>
        <rFont val="Arial"/>
        <family val="2"/>
      </rPr>
      <t xml:space="preserve"> Si se materializa el riesgo, seleccione que pilar de la seguridad de la información nos afecta </t>
    </r>
    <r>
      <rPr>
        <i/>
        <sz val="12"/>
        <rFont val="Arial"/>
        <family val="2"/>
      </rPr>
      <t>(Ver pestaña Propiedad SD Riesgo)</t>
    </r>
  </si>
  <si>
    <r>
      <rPr>
        <b/>
        <sz val="12"/>
        <rFont val="Arial"/>
        <family val="2"/>
      </rPr>
      <t>FACTORES DE RIESGO:</t>
    </r>
    <r>
      <rPr>
        <sz val="12"/>
        <rFont val="Arial"/>
        <family val="2"/>
      </rPr>
      <t xml:space="preserve"> Seleccione la fuente generadora del riesgo </t>
    </r>
    <r>
      <rPr>
        <i/>
        <sz val="12"/>
        <rFont val="Arial"/>
        <family val="2"/>
      </rPr>
      <t>(Ver pestaña de Factores de Riesgo)</t>
    </r>
  </si>
  <si>
    <r>
      <rPr>
        <b/>
        <sz val="12"/>
        <rFont val="Arial"/>
        <family val="2"/>
      </rPr>
      <t>EFECTO IMEDIATO O AMENAZA</t>
    </r>
    <r>
      <rPr>
        <sz val="12"/>
        <rFont val="Arial"/>
        <family val="2"/>
      </rPr>
      <t>:Identifique los posibles resultados de la materializacion del riesgo</t>
    </r>
  </si>
  <si>
    <r>
      <rPr>
        <b/>
        <sz val="12"/>
        <color indexed="8"/>
        <rFont val="Arial"/>
        <family val="2"/>
      </rPr>
      <t>CAUSA RAIZ</t>
    </r>
    <r>
      <rPr>
        <sz val="12"/>
        <color indexed="8"/>
        <rFont val="Arial"/>
        <family val="2"/>
      </rPr>
      <t>: Describa porque se puede generar el riesgo</t>
    </r>
  </si>
  <si>
    <r>
      <rPr>
        <b/>
        <sz val="12"/>
        <color indexed="8"/>
        <rFont val="Arial"/>
        <family val="2"/>
      </rPr>
      <t>DESCRIPCION DEL RIESGO</t>
    </r>
    <r>
      <rPr>
        <sz val="12"/>
        <color indexed="8"/>
        <rFont val="Arial"/>
        <family val="2"/>
      </rPr>
      <t>: Describa las posibles ocurrencias que puedan entorpecer el normal desarrollo en los procesos de la Gobernacion de Santander e impidan lograr el desarrollo de los objetivos. La descripcion del riesgo debe mantener la siguiente estructura:</t>
    </r>
  </si>
  <si>
    <r>
      <rPr>
        <b/>
        <sz val="12"/>
        <color indexed="8"/>
        <rFont val="Arial"/>
        <family val="2"/>
      </rPr>
      <t>VALORACION DEL RIESGO INHERENTE:</t>
    </r>
    <r>
      <rPr>
        <sz val="12"/>
        <color indexed="8"/>
        <rFont val="Arial"/>
        <family val="2"/>
      </rPr>
      <t xml:space="preserve"> Aquí se trata de determinar los niveles de severidad a través de la combinación entre la probabilidad y el impacto. Se definen 4 zonas de severidad en el siguiente mapa de calor:</t>
    </r>
  </si>
  <si>
    <r>
      <rPr>
        <b/>
        <sz val="12"/>
        <rFont val="Arial"/>
        <family val="2"/>
      </rPr>
      <t>PROBABILIDAD:</t>
    </r>
    <r>
      <rPr>
        <sz val="12"/>
        <rFont val="Arial"/>
        <family val="2"/>
      </rPr>
      <t xml:space="preserve"> Es la posibilidad de que ocurra el riesgo. En la lista desplegable seleccione el número que corresponde a la probabilidad de ocurrencia del riesgo según  la siguiente tabla de probabilidad </t>
    </r>
    <r>
      <rPr>
        <i/>
        <sz val="12"/>
        <rFont val="Arial"/>
        <family val="2"/>
      </rPr>
      <t>(Ver pestaña Tabla de Probabilidad)</t>
    </r>
  </si>
  <si>
    <r>
      <rPr>
        <b/>
        <sz val="12"/>
        <rFont val="Arial"/>
        <family val="2"/>
      </rPr>
      <t>IMPACTO:</t>
    </r>
    <r>
      <rPr>
        <sz val="12"/>
        <rFont val="Arial"/>
        <family val="2"/>
      </rPr>
      <t xml:space="preserve"> Son las consecuencias o efectos  que traerían la materialización del riesgo en la Gobernacion de Santander en terminos economicos o reputacionales. En la lista desplegable seleccione el número que corresponde a la probabilidad de ocurrencia del riesgo</t>
    </r>
    <r>
      <rPr>
        <i/>
        <sz val="12"/>
        <rFont val="Arial"/>
        <family val="2"/>
      </rPr>
      <t xml:space="preserve"> (Ver pestaña Tabla de Impacto)</t>
    </r>
  </si>
  <si>
    <r>
      <rPr>
        <b/>
        <sz val="12"/>
        <rFont val="Arial"/>
        <family val="2"/>
      </rPr>
      <t>ZONA DE RIESGO</t>
    </r>
    <r>
      <rPr>
        <sz val="12"/>
        <rFont val="Arial"/>
        <family val="2"/>
      </rPr>
      <t xml:space="preserve">: A partir del cruce de la probabilidad de ocurrencia del riesgo, con sus consecuencias o impactos, se busca determinar la zona de riesgo inicial (RIESGO INHERENTE).
Calificación = Impacto x Probabilidad
Se definen 4 zonas de severidad en el siguiente mapa de calor:
</t>
    </r>
  </si>
  <si>
    <r>
      <rPr>
        <b/>
        <sz val="12"/>
        <color indexed="8"/>
        <rFont val="Arial"/>
        <family val="2"/>
      </rPr>
      <t>CONTROLES EXISTENTES</t>
    </r>
    <r>
      <rPr>
        <sz val="12"/>
        <color indexed="8"/>
        <rFont val="Arial"/>
        <family val="2"/>
      </rPr>
      <t xml:space="preserve">:En esta casilla se deben identificar todos los controles que se tienen en estos momentos para que ese riesgo no se materialice o para que el impacto de la materialización del riesgo se disminuya o no exista. Para una adecuada redacción del control se propone una estructura que facilitará más adelante entender su tipología y otros atributos para su valoración. La estructura es la siguiente:
</t>
    </r>
    <r>
      <rPr>
        <b/>
        <sz val="12"/>
        <color indexed="8"/>
        <rFont val="Arial"/>
        <family val="2"/>
      </rPr>
      <t>Responsable de ejecutar el control:</t>
    </r>
    <r>
      <rPr>
        <sz val="12"/>
        <color indexed="8"/>
        <rFont val="Arial"/>
        <family val="2"/>
      </rPr>
      <t xml:space="preserve"> Identifica el cargo del servidor que ejecuta el control, en caso de que sean controles automáticos se identificará el sistema que realiza la actividad.
</t>
    </r>
    <r>
      <rPr>
        <b/>
        <sz val="12"/>
        <color indexed="8"/>
        <rFont val="Arial"/>
        <family val="2"/>
      </rPr>
      <t>Acción:</t>
    </r>
    <r>
      <rPr>
        <sz val="12"/>
        <color indexed="8"/>
        <rFont val="Arial"/>
        <family val="2"/>
      </rPr>
      <t xml:space="preserve"> se determina mediante verbos que indican la acción que deben realizar como parte del control.
</t>
    </r>
    <r>
      <rPr>
        <b/>
        <sz val="12"/>
        <color indexed="8"/>
        <rFont val="Arial"/>
        <family val="2"/>
      </rPr>
      <t>Complemento:</t>
    </r>
    <r>
      <rPr>
        <sz val="12"/>
        <color indexed="8"/>
        <rFont val="Arial"/>
        <family val="2"/>
      </rPr>
      <t xml:space="preserve"> corresponde a los detalles que permiten identificar claramente el objeto del control.</t>
    </r>
  </si>
  <si>
    <r>
      <t xml:space="preserve">¿Las actividades que desarrolla el control, buscan prevenir, detectar o corregir las causas que dan origen al riesgo? En esta casilla se debe elegir si el riesgo es de origen: 
</t>
    </r>
    <r>
      <rPr>
        <b/>
        <sz val="12"/>
        <color indexed="8"/>
        <rFont val="Arial"/>
        <family val="2"/>
      </rPr>
      <t>PREVENTIVO:</t>
    </r>
    <r>
      <rPr>
        <sz val="12"/>
        <color indexed="8"/>
        <rFont val="Arial"/>
        <family val="2"/>
      </rPr>
      <t xml:space="preserve"> control accionado en la entrada del proceso y antes de que se realice la actividad originadora del riesgo, se busca establecer las condiciones que aseguren el resultado final esperado.
</t>
    </r>
    <r>
      <rPr>
        <b/>
        <sz val="12"/>
        <color indexed="8"/>
        <rFont val="Arial"/>
        <family val="2"/>
      </rPr>
      <t>DETECTIVO:</t>
    </r>
    <r>
      <rPr>
        <sz val="12"/>
        <color indexed="8"/>
        <rFont val="Arial"/>
        <family val="2"/>
      </rPr>
      <t xml:space="preserve"> control accionado durante la ejecución del proceso. Estos controles detectan el riesgo, pero generan reprocesos.
</t>
    </r>
    <r>
      <rPr>
        <b/>
        <sz val="12"/>
        <color indexed="8"/>
        <rFont val="Arial"/>
        <family val="2"/>
      </rPr>
      <t>CORRECTIVO:</t>
    </r>
    <r>
      <rPr>
        <sz val="12"/>
        <color indexed="8"/>
        <rFont val="Arial"/>
        <family val="2"/>
      </rPr>
      <t xml:space="preserve"> control accionado en la salida del proceso y después de que se materializa el riesgo. Estos controles tienen costos implícitos.</t>
    </r>
  </si>
  <si>
    <r>
      <t xml:space="preserve">¿Cómo es el control? 
El control es </t>
    </r>
    <r>
      <rPr>
        <b/>
        <sz val="12"/>
        <color indexed="8"/>
        <rFont val="Arial"/>
        <family val="2"/>
      </rPr>
      <t>AUTOMÁTICO</t>
    </r>
    <r>
      <rPr>
        <sz val="12"/>
        <color indexed="8"/>
        <rFont val="Arial"/>
        <family val="2"/>
      </rPr>
      <t xml:space="preserve"> cuando existen Sistemas o Software que permiten incluir contraseñas de acceso, o con controles de seguimiento a aprobaciones o ejecuciones que  se realizan a través de éste, generación de reportes o indicadores, sistemas de seguridad con scanner, sistemas de grabación, entre otros; si el control cumple con estas características se elige la opción AUTOMÁTICO
El control es </t>
    </r>
    <r>
      <rPr>
        <b/>
        <sz val="12"/>
        <color indexed="8"/>
        <rFont val="Arial"/>
        <family val="2"/>
      </rPr>
      <t>MANUAL</t>
    </r>
    <r>
      <rPr>
        <sz val="12"/>
        <color indexed="8"/>
        <rFont val="Arial"/>
        <family val="2"/>
      </rPr>
      <t xml:space="preserve"> cuando se tienen Políticas de operación aplicables, autorizaciones a través de firmas o confirmaciones vía correo electrónico, archivos físicos, consecutivos, listas de chequeo, controles de seguridad con personal especializado, entre otros, Si el control cumple con las anteriores características se selecciona la opción MANUAL.
</t>
    </r>
  </si>
  <si>
    <r>
      <t xml:space="preserve">¿Cómo es la frecuencia de ejecución del control? 
Selecciona </t>
    </r>
    <r>
      <rPr>
        <b/>
        <sz val="12"/>
        <color indexed="8"/>
        <rFont val="Arial"/>
        <family val="2"/>
      </rPr>
      <t>CONTINUO</t>
    </r>
    <r>
      <rPr>
        <sz val="12"/>
        <color indexed="8"/>
        <rFont val="Arial"/>
        <family val="2"/>
      </rPr>
      <t xml:space="preserve"> si el control se aplica siempre que se realiza la actividad que conlleva el riesgo.
Selecciona </t>
    </r>
    <r>
      <rPr>
        <b/>
        <sz val="12"/>
        <color indexed="8"/>
        <rFont val="Arial"/>
        <family val="2"/>
      </rPr>
      <t>ALEATORIO</t>
    </r>
    <r>
      <rPr>
        <sz val="12"/>
        <color indexed="8"/>
        <rFont val="Arial"/>
        <family val="2"/>
      </rPr>
      <t xml:space="preserve"> si el control se aplica aleatoriamente a la actividad que conlleva el riesgo</t>
    </r>
  </si>
  <si>
    <r>
      <t xml:space="preserve">¿Se cuenta con evidencias de la ejecución y seguimiento del control? 
Seleciona </t>
    </r>
    <r>
      <rPr>
        <b/>
        <sz val="12"/>
        <color indexed="8"/>
        <rFont val="Arial"/>
        <family val="2"/>
      </rPr>
      <t>SI</t>
    </r>
    <r>
      <rPr>
        <sz val="12"/>
        <color indexed="8"/>
        <rFont val="Arial"/>
        <family val="2"/>
      </rPr>
      <t xml:space="preserve">, si se tienen registros, documentos, fotografías, videos, listas de asistencia etc., que demuestren que el control se ha llevado a cabo y el seguimiento del mismo se ha ejecutado
Selecciona </t>
    </r>
    <r>
      <rPr>
        <b/>
        <sz val="12"/>
        <color indexed="8"/>
        <rFont val="Arial"/>
        <family val="2"/>
      </rPr>
      <t>NO</t>
    </r>
    <r>
      <rPr>
        <sz val="12"/>
        <color indexed="8"/>
        <rFont val="Arial"/>
        <family val="2"/>
      </rPr>
      <t>, si no se deja registro de la ejecución del control</t>
    </r>
  </si>
  <si>
    <r>
      <t xml:space="preserve">¿Las desviaciones o diferencias ejecutadas del control establecido son investigadas y resueltas de manera oportuna?
Seleccione </t>
    </r>
    <r>
      <rPr>
        <b/>
        <sz val="12"/>
        <color indexed="8"/>
        <rFont val="Arial"/>
        <family val="2"/>
      </rPr>
      <t>S</t>
    </r>
    <r>
      <rPr>
        <sz val="12"/>
        <color indexed="8"/>
        <rFont val="Arial"/>
        <family val="2"/>
      </rPr>
      <t xml:space="preserve">I, si se toman acciones para investigar las desviaciones en los controles
Seleccione </t>
    </r>
    <r>
      <rPr>
        <b/>
        <sz val="12"/>
        <color indexed="8"/>
        <rFont val="Arial"/>
        <family val="2"/>
      </rPr>
      <t>NO</t>
    </r>
    <r>
      <rPr>
        <sz val="12"/>
        <color indexed="8"/>
        <rFont val="Arial"/>
        <family val="2"/>
      </rPr>
      <t>, si no se hace nada al respecto</t>
    </r>
  </si>
  <si>
    <r>
      <rPr>
        <b/>
        <sz val="12"/>
        <color indexed="8"/>
        <rFont val="Arial"/>
        <family val="2"/>
      </rPr>
      <t>SUMATORIA DE ATRIBUTOS:</t>
    </r>
    <r>
      <rPr>
        <sz val="12"/>
        <color indexed="8"/>
        <rFont val="Arial"/>
        <family val="2"/>
      </rPr>
      <t xml:space="preserve"> En esta casilla no se selecciona nada, está formulada para automaticamente refleje el porcentaje de sumatoria de los atributos del control.</t>
    </r>
  </si>
  <si>
    <r>
      <rPr>
        <b/>
        <sz val="12"/>
        <color indexed="8"/>
        <rFont val="Arial"/>
        <family val="2"/>
      </rPr>
      <t>DEZPLAZAMIENTO DE PROBABILIDAD O IMPACTO A TRAVES DE LOS CONTROLES:</t>
    </r>
    <r>
      <rPr>
        <sz val="12"/>
        <color indexed="8"/>
        <rFont val="Arial"/>
        <family val="2"/>
      </rPr>
      <t xml:space="preserve"> En esta casilla no se selecciona nada, está formulada para automaticamente muestre cual fue el efecto que tuvo el control en la la probabilidad o el impacto del riesgo</t>
    </r>
  </si>
  <si>
    <r>
      <rPr>
        <b/>
        <sz val="12"/>
        <color indexed="8"/>
        <rFont val="Arial"/>
        <family val="2"/>
      </rPr>
      <t>NIVEL DE SEVERIDAD RESIDUAL:</t>
    </r>
    <r>
      <rPr>
        <sz val="12"/>
        <color indexed="8"/>
        <rFont val="Arial"/>
        <family val="2"/>
      </rPr>
      <t xml:space="preserve">  Este es el riesgo que queda después de aplicarles los controles identificados al riesgo Inherente, no diligencia nada aquí ya que esta casilla contiene una fórmula.</t>
    </r>
  </si>
  <si>
    <r>
      <rPr>
        <b/>
        <sz val="12"/>
        <color indexed="8"/>
        <rFont val="Arial"/>
        <family val="2"/>
      </rPr>
      <t>NUEVA ZONA DE RIESGO RESIDUAL:</t>
    </r>
    <r>
      <rPr>
        <sz val="12"/>
        <color indexed="8"/>
        <rFont val="Arial"/>
        <family val="2"/>
      </rPr>
      <t xml:space="preserve"> El nuevo nivel que tendra el riesgo en el mapa de calor luego de aplicados los controles respectivos</t>
    </r>
  </si>
  <si>
    <r>
      <rPr>
        <b/>
        <sz val="12"/>
        <color indexed="8"/>
        <rFont val="Arial"/>
        <family val="2"/>
      </rPr>
      <t>TRATAMIENTO:</t>
    </r>
    <r>
      <rPr>
        <sz val="12"/>
        <color indexed="8"/>
        <rFont val="Arial"/>
        <family val="2"/>
      </rPr>
      <t xml:space="preserve"> Es la respuesta establecida por la primera línea de defensa para la mitigación de los diferentes riesgos, se enmarca en las siguientes categorías:
</t>
    </r>
    <r>
      <rPr>
        <b/>
        <sz val="12"/>
        <color indexed="8"/>
        <rFont val="Arial"/>
        <family val="2"/>
      </rPr>
      <t>Aceptar el Riesgo:</t>
    </r>
    <r>
      <rPr>
        <sz val="12"/>
        <color indexed="8"/>
        <rFont val="Arial"/>
        <family val="2"/>
      </rPr>
      <t xml:space="preserve"> No se adopta ninguna medida que afecte la probabilidad o el impacto del riesgo. (Ningún riesgo de corrupción podrá ser aceptado).
</t>
    </r>
    <r>
      <rPr>
        <b/>
        <sz val="12"/>
        <color indexed="8"/>
        <rFont val="Arial"/>
        <family val="2"/>
      </rPr>
      <t>Compartir el Riesgo:</t>
    </r>
    <r>
      <rPr>
        <sz val="12"/>
        <color indexed="8"/>
        <rFont val="Arial"/>
        <family val="2"/>
      </rPr>
      <t xml:space="preserve"> Se reduce la probabilidad o el impacto del riesgo, transfiriendo o compartiendo una parte del riesgo. Los dos principales métodos de compartir o transferir parte del riesgo son, por ejemplo: seguros y tercerización.
</t>
    </r>
    <r>
      <rPr>
        <b/>
        <sz val="12"/>
        <color indexed="8"/>
        <rFont val="Arial"/>
        <family val="2"/>
      </rPr>
      <t>Reducir el Riesgo:</t>
    </r>
    <r>
      <rPr>
        <sz val="12"/>
        <color indexed="8"/>
        <rFont val="Arial"/>
        <family val="2"/>
      </rPr>
      <t xml:space="preserve"> Se adoptan medidas para reducir la probabilidad o el impacto del riesgo, o ambos; por lo general conlleva a la implementación de controles.
</t>
    </r>
    <r>
      <rPr>
        <b/>
        <sz val="12"/>
        <color indexed="8"/>
        <rFont val="Arial"/>
        <family val="2"/>
      </rPr>
      <t>Evitar el Riesgo:</t>
    </r>
    <r>
      <rPr>
        <sz val="12"/>
        <color indexed="8"/>
        <rFont val="Arial"/>
        <family val="2"/>
      </rPr>
      <t xml:space="preserve"> Se estudia a profundidad el cese de las actividades que dan lugar al riesgo, decidiendo no iniciar o no continuar con la actividad que causa el riesgo o estableciendo controles eficaces que no permitan la materialización del mismo.
</t>
    </r>
  </si>
  <si>
    <r>
      <rPr>
        <b/>
        <sz val="12"/>
        <color indexed="8"/>
        <rFont val="Arial"/>
        <family val="2"/>
      </rPr>
      <t xml:space="preserve">PLAN DE ACCIÓN: </t>
    </r>
    <r>
      <rPr>
        <sz val="12"/>
        <color indexed="8"/>
        <rFont val="Arial"/>
        <family val="2"/>
      </rPr>
      <t>Identifique las actividades que se ejecutarán para evitar la materialización del riesgo teniendo en cuenta las causas que lo generan y los controles que se tienen establecidos.</t>
    </r>
  </si>
  <si>
    <r>
      <rPr>
        <b/>
        <sz val="12"/>
        <color indexed="8"/>
        <rFont val="Arial"/>
        <family val="2"/>
      </rPr>
      <t>RESPONSABLE:</t>
    </r>
    <r>
      <rPr>
        <sz val="12"/>
        <color indexed="8"/>
        <rFont val="Arial"/>
        <family val="2"/>
      </rPr>
      <t xml:space="preserve">  Diligencie el cargo de la persona que será responsable de la ejecución eficaz de los planes de acción aescritos anteriormente</t>
    </r>
  </si>
  <si>
    <r>
      <t>INDICADOR:</t>
    </r>
    <r>
      <rPr>
        <sz val="12"/>
        <color indexed="8"/>
        <rFont val="Arial"/>
        <family val="2"/>
      </rPr>
      <t xml:space="preserve"> Se propone un indicador que mida el avance de los planes de acción</t>
    </r>
  </si>
  <si>
    <r>
      <rPr>
        <b/>
        <sz val="12"/>
        <color indexed="8"/>
        <rFont val="Arial"/>
        <family val="2"/>
      </rPr>
      <t>ACCIONES DE CONTINGENCIA:</t>
    </r>
    <r>
      <rPr>
        <sz val="12"/>
        <color indexed="8"/>
        <rFont val="Arial"/>
        <family val="2"/>
      </rPr>
      <t xml:space="preserve"> Escriba que  actividades  se deben realizar cuando el riesgo identificado se materialice.</t>
    </r>
  </si>
  <si>
    <r>
      <rPr>
        <b/>
        <sz val="12"/>
        <color indexed="8"/>
        <rFont val="Arial"/>
        <family val="2"/>
      </rPr>
      <t>FECHA DE CUMPLIMIENTO:</t>
    </r>
    <r>
      <rPr>
        <sz val="12"/>
        <color indexed="8"/>
        <rFont val="Arial"/>
        <family val="2"/>
      </rPr>
      <t xml:space="preserve"> Identifique la fecha en la cual se considera que las actividades propuestas en el plan de acción ya estarán realizadas a cabalidad.</t>
    </r>
  </si>
  <si>
    <r>
      <t xml:space="preserve">ESTADO: </t>
    </r>
    <r>
      <rPr>
        <sz val="12"/>
        <color indexed="8"/>
        <rFont val="Arial"/>
        <family val="2"/>
      </rPr>
      <t>Espacio exclusivo de la oficina de Sistemas Integrados de Gestión para lleva el control de los planes de acción</t>
    </r>
  </si>
  <si>
    <t>25, Total desplazamiento por tipo probabildad e impacto</t>
  </si>
  <si>
    <t>26. Nivel de Severidad Residual</t>
  </si>
  <si>
    <t>27. Nueva Zona de Riesgo Residual</t>
  </si>
  <si>
    <t>28. Tratamiento</t>
  </si>
  <si>
    <t>29. Plan de Accion</t>
  </si>
  <si>
    <t>30. Responsable</t>
  </si>
  <si>
    <t>31. Indicador</t>
  </si>
  <si>
    <r>
      <t xml:space="preserve">32. Acciones de Contingencia ante posible materializacion </t>
    </r>
    <r>
      <rPr>
        <sz val="10"/>
        <color indexed="8"/>
        <rFont val="Arial"/>
        <family val="2"/>
      </rPr>
      <t>(Gestión del Conocimiento)</t>
    </r>
  </si>
  <si>
    <t>33. Fecha de Cumplimiento Plan de Acción</t>
  </si>
  <si>
    <t>34. Estado</t>
  </si>
  <si>
    <t>RESPONSABLES</t>
  </si>
  <si>
    <t>Grupo de Bienestar Social Laboral</t>
  </si>
  <si>
    <t>Grupo de Cobro Coactivo</t>
  </si>
  <si>
    <t>Grupo de Consejo Departamental de Política Social</t>
  </si>
  <si>
    <t>Grupo de Cooperación Técnica Internacional y Nacional</t>
  </si>
  <si>
    <t>Grupo de Cultura</t>
  </si>
  <si>
    <t>Grupo de Derechos de Autor</t>
  </si>
  <si>
    <t>Grupo de Evaluación y Seguimiento</t>
  </si>
  <si>
    <t>Grupo de Gestión y Supervisión</t>
  </si>
  <si>
    <t>Grupo de Infancia y Adolescencia</t>
  </si>
  <si>
    <t>Grupo de Juventud</t>
  </si>
  <si>
    <t>Grupo de Participación Ciudadana</t>
  </si>
  <si>
    <t>Grupo de Pasaportes</t>
  </si>
  <si>
    <t>Grupo de Paz y Derechos Humanos</t>
  </si>
  <si>
    <t>Grupo de Pensiones Territorial de Santander</t>
  </si>
  <si>
    <t>Grupo de Planificación e Información Territorial</t>
  </si>
  <si>
    <t>Grupo de Población en Condición de Discapacidad</t>
  </si>
  <si>
    <t>Grupo de Proyectos e inversión Pública</t>
  </si>
  <si>
    <t>Grupo de Proyectos Especiales</t>
  </si>
  <si>
    <t>Grupo de Proyectos Viales</t>
  </si>
  <si>
    <t>Grupo de Regalías</t>
  </si>
  <si>
    <t>Grupo de Rendición de Cuentas</t>
  </si>
  <si>
    <t>Grupo de Seguridad y Fortalecimiento Municipal</t>
  </si>
  <si>
    <t>Grupo de Turismo</t>
  </si>
  <si>
    <t>Grupo de Valorización</t>
  </si>
  <si>
    <t>Grupo Fondo de Cesantías de Santander</t>
  </si>
  <si>
    <t>Dirección Administrativa y de Control Financiero</t>
  </si>
  <si>
    <t>Dirección de Atención Integral a las Victimas</t>
  </si>
  <si>
    <t>Dirección de Contabilidad</t>
  </si>
  <si>
    <t>Dirección de Contratación, Bienes y Servicios</t>
  </si>
  <si>
    <t>Dirección de Desarrollo de Servicios Inspección, Vigilancia y Control</t>
  </si>
  <si>
    <t>Dirección de Desarrollo Rural y Ambiental</t>
  </si>
  <si>
    <t>Dirección de Gestión del Riesgo</t>
  </si>
  <si>
    <t>Dirección de Ingresos</t>
  </si>
  <si>
    <t>Dirección de Planeación y Mejoramiento en Salud</t>
  </si>
  <si>
    <t>Dirección de Presupuesto</t>
  </si>
  <si>
    <t>Dirección de Proyectos y Regalías</t>
  </si>
  <si>
    <t>Dirección de Sistemas Integrados de Gestión</t>
  </si>
  <si>
    <t>Dirección de Talento Humano</t>
  </si>
  <si>
    <t>Dirección de Tesorería</t>
  </si>
  <si>
    <t>Dirección Estratégica</t>
  </si>
  <si>
    <t>Equipo de Administración de planta</t>
  </si>
  <si>
    <t>Equipo de Carrera Docente</t>
  </si>
  <si>
    <t>Equipo de Contabilidad</t>
  </si>
  <si>
    <t>Equipo de Desarrollo Docente</t>
  </si>
  <si>
    <t>Equipo de Historia Laboral</t>
  </si>
  <si>
    <t>Equipo de Nómina</t>
  </si>
  <si>
    <t>Equipo de Presupuesto</t>
  </si>
  <si>
    <t>Equipo de Tesorería</t>
  </si>
  <si>
    <t>Equipo Fondo de Prestaciónes Sociales del Magisterio</t>
  </si>
  <si>
    <t>Equipo Fondo de Servicios Educativos</t>
  </si>
  <si>
    <t>Grupo  de Atención al Ciudadano</t>
  </si>
  <si>
    <t>Grupo  de Participación Social en Salud</t>
  </si>
  <si>
    <t>Grupo de Acreditación en Salud y Sistema Obligatorio de Garantía de la Calidad</t>
  </si>
  <si>
    <t>Grupo de Administración de Recursos Físicos</t>
  </si>
  <si>
    <t>Grupo de Administración de Servicios y Gestión del Modelo de Red Hospitalaria</t>
  </si>
  <si>
    <t>Grupo de Adulto Mayor</t>
  </si>
  <si>
    <t>Grupo de Apoyo a la Gestión de Control y Calidad</t>
  </si>
  <si>
    <t>Grupo de Apoyo Jurídico</t>
  </si>
  <si>
    <t>Grupo de Aseguramiento y Afiliacion</t>
  </si>
  <si>
    <t>Grupo de Bienes y Servicios</t>
  </si>
  <si>
    <t>Grupo de Calidad Educativa</t>
  </si>
  <si>
    <t>Grupo CRUE</t>
  </si>
  <si>
    <t>Grupo de Ciencia, Tecnología e Innovación</t>
  </si>
  <si>
    <t>Grupo de Cobertura Educativa</t>
  </si>
  <si>
    <t>Grupo de Comunidad LGTBI</t>
  </si>
  <si>
    <t>Grupo de Conceptos Jurídicos</t>
  </si>
  <si>
    <t>Grupo de Contratación</t>
  </si>
  <si>
    <t>Grupo de Contratación y Apoyo Jurídico</t>
  </si>
  <si>
    <t>Grupo de Control de E.T.V.</t>
  </si>
  <si>
    <t>Grupo de Control Financiero Red Hospitalaria</t>
  </si>
  <si>
    <t>Grupo de Entidades sin Ánimo de Lucro</t>
  </si>
  <si>
    <t>Grupo de Epidemiología y Demografía</t>
  </si>
  <si>
    <t>Grupo de Gestión  Rural Local</t>
  </si>
  <si>
    <t>Grupo de Gestión Ambiental</t>
  </si>
  <si>
    <t>Grupo de Gestión Ambiental NTC ISO 14001</t>
  </si>
  <si>
    <t>Grupo de Gestión de la Salud Ambiental</t>
  </si>
  <si>
    <t>Grupo de Gestión Documental</t>
  </si>
  <si>
    <t>Grupo de Habitabilidad</t>
  </si>
  <si>
    <t>Grupo de Infraestructura en Salud</t>
  </si>
  <si>
    <t>Grupo de Inspección y Vigilancia</t>
  </si>
  <si>
    <t>Grupo de Laboratorio de Salud Pública</t>
  </si>
  <si>
    <t>Grupo de Planeación Educativa</t>
  </si>
  <si>
    <t>Grupo de Planificación y Seguimiento</t>
  </si>
  <si>
    <t>Grupo de Planificación, Análisis, Evaluación y Seguimiento</t>
  </si>
  <si>
    <t>Grupo de Procesos Judiciales y Administrativos</t>
  </si>
  <si>
    <t>Grupo de Promoción Social</t>
  </si>
  <si>
    <t>Grupo de Promoción y Prevención</t>
  </si>
  <si>
    <t>Grupo de Proyectos, Planes y Programas</t>
  </si>
  <si>
    <t>Grupo de Recursos  Físicos</t>
  </si>
  <si>
    <t>Grupo de Recursos Financieros en Salud</t>
  </si>
  <si>
    <t>Grupo de Seguridad y Salud en el Trabajo</t>
  </si>
  <si>
    <t>Grupo de Servicios de Salud Individuales</t>
  </si>
  <si>
    <t>Grupo de Sistemas de Información</t>
  </si>
  <si>
    <t>Grupo de Sistemas Integrados de Información en Salud</t>
  </si>
  <si>
    <t>Grupo de Talento Humano</t>
  </si>
  <si>
    <t>Grupo Financiero</t>
  </si>
  <si>
    <t>Gurpo de Gestión de la Salud Pública</t>
  </si>
  <si>
    <t>Oficina de Control Interno</t>
  </si>
  <si>
    <t>Oficina de Control Interno Disciplinario</t>
  </si>
  <si>
    <t>Oficina Jurídica</t>
  </si>
  <si>
    <t>Secretaría de Agricultura y Desarrollo Rural</t>
  </si>
  <si>
    <t>Secretaría de Cultura y Turismo</t>
  </si>
  <si>
    <t>Secretaría de Desarrollo</t>
  </si>
  <si>
    <t>Secretaría de Educación</t>
  </si>
  <si>
    <t>Secretaría de Hacienda</t>
  </si>
  <si>
    <t>Secretaría de Infraestructura</t>
  </si>
  <si>
    <t>Secretaría de la Mujer y Equidad de Género</t>
  </si>
  <si>
    <t>Secretaría de Planeación</t>
  </si>
  <si>
    <t>Secretaría de Salud</t>
  </si>
  <si>
    <t>Secretaría de Vivienda y Hábitat Sustentable</t>
  </si>
  <si>
    <t>Secretaría del Interior</t>
  </si>
  <si>
    <t>Secretaría General</t>
  </si>
  <si>
    <t>Secretaría TIC</t>
  </si>
  <si>
    <t>DIRECCIÓN DE GESTIÓN DEL RIESGO</t>
  </si>
  <si>
    <t>DGR</t>
  </si>
  <si>
    <t>Grupo de Pensiones Territorial Santander</t>
  </si>
  <si>
    <t>PTS</t>
  </si>
  <si>
    <t>Grupo de Fondo de Cesantias</t>
  </si>
  <si>
    <t>GFS</t>
  </si>
  <si>
    <t>Grupo de Recursos Físicos</t>
  </si>
  <si>
    <t>DOC</t>
  </si>
  <si>
    <t>GRF</t>
  </si>
  <si>
    <t>SECRETARÍA PLANEACION</t>
  </si>
  <si>
    <t>SECRETARÍA DE AGRICULTURA</t>
  </si>
  <si>
    <t>SECRETARÍA DE DESARROLLO</t>
  </si>
  <si>
    <t>SECRETARÍA DE EDUCACIÓN</t>
  </si>
  <si>
    <t>SECRETARÍA GENERAL</t>
  </si>
  <si>
    <t>SECRETARÍA DE LAS TIC</t>
  </si>
  <si>
    <t>SECRETARÍA DE INFRAESTRUCTURA</t>
  </si>
  <si>
    <t>SECRETARÍA DE INTERIOR</t>
  </si>
  <si>
    <t>SECRETARÍA DE HACIENDA</t>
  </si>
  <si>
    <t>CÓDIGO</t>
  </si>
  <si>
    <t>DIRECCION DE GESTION DELRIESGO</t>
  </si>
  <si>
    <t>COORDINACION DE GESTION DOCUMENTAL</t>
  </si>
  <si>
    <t>CGD</t>
  </si>
  <si>
    <t xml:space="preserve">SECRETARÍA DE SALUD </t>
  </si>
  <si>
    <t>DIRECCION DE ADMINISTRACION Y CONTROL FINANCIERO</t>
  </si>
  <si>
    <t>DIRECCION DE DESARROLLO DE SERVICIOS INSPECCION VIGILANCIA Y CONTROL</t>
  </si>
  <si>
    <t>DIRECCION DE PLANEACION Y MEJORAMIENTO EN SALUD</t>
  </si>
  <si>
    <t>DIRECCION DE SALUD INTEGRAL</t>
  </si>
  <si>
    <t>LABORATORIO DEPARTAMENTAL DE SALUD</t>
  </si>
  <si>
    <t>DAFS</t>
  </si>
  <si>
    <t>DPMS</t>
  </si>
  <si>
    <t>DSIS</t>
  </si>
  <si>
    <t>LDS</t>
  </si>
  <si>
    <t>DIVCS</t>
  </si>
  <si>
    <t>DPT</t>
  </si>
  <si>
    <t>GPIT</t>
  </si>
  <si>
    <t>GRC</t>
  </si>
  <si>
    <t>GPIP</t>
  </si>
  <si>
    <t>DPR</t>
  </si>
  <si>
    <t>GR</t>
  </si>
  <si>
    <t>GCTIN</t>
  </si>
  <si>
    <t>Dirección De Prospectiva Territorial</t>
  </si>
  <si>
    <t>Grupo De Planificación E Información Territorial</t>
  </si>
  <si>
    <t>Grupo De Evaluación Y Seguimiento</t>
  </si>
  <si>
    <t>Grupo De Rendición De Cuentas</t>
  </si>
  <si>
    <t>Dirección De Proyectos Y Regalías</t>
  </si>
  <si>
    <t>Grupo De Proyectos E Inversión Publica</t>
  </si>
  <si>
    <t>Grupo De Regalías</t>
  </si>
  <si>
    <t>Grupo De Cooperación Técnica Internacional Y Nacional</t>
  </si>
  <si>
    <t xml:space="preserve">Dirección De Presupuesto </t>
  </si>
  <si>
    <t>DP</t>
  </si>
  <si>
    <t>Dirección De Contabilidad</t>
  </si>
  <si>
    <t>DC</t>
  </si>
  <si>
    <t>Dirección De Tesorería</t>
  </si>
  <si>
    <t>DT</t>
  </si>
  <si>
    <t>Grupo De Cobro Coactivo</t>
  </si>
  <si>
    <t>Dirección De Ingresos</t>
  </si>
  <si>
    <t>GCC</t>
  </si>
  <si>
    <t>DI</t>
  </si>
  <si>
    <t>NOV/09/2021</t>
  </si>
  <si>
    <t>Riesgo de Gestión</t>
  </si>
  <si>
    <t>Incumplimiento de la meta propuesta en el Plan de Desarrollo</t>
  </si>
  <si>
    <t>Economico y Reputacional</t>
  </si>
  <si>
    <t>2. Tablero control para el cumplimiento de metas.</t>
  </si>
  <si>
    <t xml:space="preserve">3. informe de gestión de la Oficina.   </t>
  </si>
  <si>
    <t xml:space="preserve">4. Informe de Rendición de Cuentas  de la Oficina.  </t>
  </si>
  <si>
    <t>1. Seguimientos trimestrales a los Indicadores del Plan de Desarrollo a través del plan de acción. En el formato COD: ES-SIG-RG-12</t>
  </si>
  <si>
    <t>Manual</t>
  </si>
  <si>
    <t>Documentado</t>
  </si>
  <si>
    <t>Continuo</t>
  </si>
  <si>
    <t xml:space="preserve">Si </t>
  </si>
  <si>
    <t>Reducir</t>
  </si>
  <si>
    <t>Realizar acciones de seguimiento Trimestral  al cumplimiento del Plan de Acción</t>
  </si>
  <si>
    <t>Solictud de adición de recursos presupuestales y reformulación de metas, programas y proyectos para el cumplimiento de los mismas.</t>
  </si>
  <si>
    <t>A un año (Noviembre de 2022)</t>
  </si>
  <si>
    <t>En Curso</t>
  </si>
  <si>
    <t>Incumplimiento en la atencion y/o respuestas a las PQRSD</t>
  </si>
  <si>
    <t>Reputacional</t>
  </si>
  <si>
    <t>1. Desconocimiento de las PQRSD
2. Fallas en el reparto de las PQRSD
3. Fallas en el aplicativo de Ventanilla Única de Correspondencia              
4. Clasificacion y Distribución inoportuna de las solicitudes presentadas y direccionadas al sector o grupo correspondiente.                                                          
5. Desconocimiento del proceso actual de dichas peticiones y su curso.                                                                  6. Negligencia del funcionario designado de atender la PQRSD</t>
  </si>
  <si>
    <t xml:space="preserve">1. Procedimiento documentado. </t>
  </si>
  <si>
    <t xml:space="preserve">2. Software de ventanilla única de correspondencia.  </t>
  </si>
  <si>
    <t xml:space="preserve">3. Indicadores de Gestión.   </t>
  </si>
  <si>
    <t xml:space="preserve">4. Norma Departamental  existente para tal fin.            </t>
  </si>
  <si>
    <t>seguimiento semanal del aplicativo en la Secretaria.   
Seguimiento mensual por parte de la Dirección de Atención al Ciudadano.</t>
  </si>
  <si>
    <t>Metas cumplidas / metas programadas</t>
  </si>
  <si>
    <t>PQRSD contestadas /PQRSD recibidas</t>
  </si>
  <si>
    <t>Aplicación de mejoras y sanciones disciplinarias a los responsables</t>
  </si>
  <si>
    <t xml:space="preserve"> Inadecuada planificación Falta de seguimiento en los indicadores y las metas
Falta de recursos administrativos  Incumplimiento de los cofinanciadores externos  y  Normatividad Nacional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</si>
</sst>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0">
    <font>
      <sz val="11"/>
      <color theme="1"/>
      <name val="Calibri"/>
      <family val="2"/>
    </font>
    <font>
      <sz val="11"/>
      <color indexed="8"/>
      <name val="Calibri"/>
      <family val="2"/>
    </font>
    <font>
      <b/>
      <sz val="11"/>
      <color indexed="8"/>
      <name val="Arial"/>
      <family val="2"/>
    </font>
    <font>
      <sz val="11"/>
      <color indexed="8"/>
      <name val="Arial"/>
      <family val="2"/>
    </font>
    <font>
      <sz val="10"/>
      <color indexed="8"/>
      <name val="Arial"/>
      <family val="2"/>
    </font>
    <font>
      <sz val="12"/>
      <color indexed="8"/>
      <name val="Arial"/>
      <family val="2"/>
    </font>
    <font>
      <i/>
      <sz val="12"/>
      <color indexed="8"/>
      <name val="Arial"/>
      <family val="2"/>
    </font>
    <font>
      <i/>
      <sz val="11"/>
      <color indexed="8"/>
      <name val="Arial"/>
      <family val="2"/>
    </font>
    <font>
      <b/>
      <sz val="10"/>
      <name val="Arial"/>
      <family val="2"/>
    </font>
    <font>
      <b/>
      <sz val="12"/>
      <color indexed="8"/>
      <name val="Arial"/>
      <family val="2"/>
    </font>
    <font>
      <sz val="12"/>
      <name val="Arial"/>
      <family val="2"/>
    </font>
    <font>
      <b/>
      <sz val="12"/>
      <name val="Arial"/>
      <family val="2"/>
    </font>
    <font>
      <i/>
      <sz val="12"/>
      <name val="Arial"/>
      <family val="2"/>
    </font>
    <font>
      <b/>
      <i/>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i/>
      <sz val="11"/>
      <color indexed="8"/>
      <name val="Arial"/>
      <family val="2"/>
    </font>
    <font>
      <b/>
      <sz val="16"/>
      <color indexed="8"/>
      <name val="Calibri"/>
      <family val="2"/>
    </font>
    <font>
      <b/>
      <sz val="18"/>
      <color indexed="8"/>
      <name val="Arial"/>
      <family val="2"/>
    </font>
    <font>
      <b/>
      <sz val="72"/>
      <color indexed="8"/>
      <name val="Arial"/>
      <family val="2"/>
    </font>
    <font>
      <b/>
      <sz val="16"/>
      <color indexed="8"/>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2"/>
      <color theme="1"/>
      <name val="Arial"/>
      <family val="2"/>
    </font>
    <font>
      <b/>
      <sz val="12"/>
      <color theme="1"/>
      <name val="Arial"/>
      <family val="2"/>
    </font>
    <font>
      <b/>
      <sz val="11"/>
      <color theme="1"/>
      <name val="Arial"/>
      <family val="2"/>
    </font>
    <font>
      <b/>
      <i/>
      <sz val="11"/>
      <color theme="1"/>
      <name val="Arial"/>
      <family val="2"/>
    </font>
    <font>
      <i/>
      <sz val="11"/>
      <color theme="1"/>
      <name val="Arial"/>
      <family val="2"/>
    </font>
    <font>
      <b/>
      <sz val="12"/>
      <color rgb="FF000000"/>
      <name val="Arial"/>
      <family val="2"/>
    </font>
    <font>
      <sz val="12"/>
      <color rgb="FF000000"/>
      <name val="Arial"/>
      <family val="2"/>
    </font>
    <font>
      <b/>
      <sz val="16"/>
      <color theme="1"/>
      <name val="Calibri"/>
      <family val="2"/>
    </font>
    <font>
      <b/>
      <sz val="11"/>
      <color rgb="FF000000"/>
      <name val="Arial"/>
      <family val="2"/>
    </font>
    <font>
      <sz val="11"/>
      <color rgb="FF000000"/>
      <name val="Arial"/>
      <family val="2"/>
    </font>
    <font>
      <b/>
      <sz val="18"/>
      <color theme="1"/>
      <name val="Arial"/>
      <family val="2"/>
    </font>
    <font>
      <b/>
      <sz val="16"/>
      <color theme="1"/>
      <name val="Arial"/>
      <family val="2"/>
    </font>
    <font>
      <b/>
      <sz val="10"/>
      <color theme="1"/>
      <name val="Arial"/>
      <family val="2"/>
    </font>
    <font>
      <b/>
      <sz val="72"/>
      <color theme="1"/>
      <name val="Arial"/>
      <family val="2"/>
    </font>
    <font>
      <i/>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DD6EE"/>
        <bgColor indexed="64"/>
      </patternFill>
    </fill>
    <fill>
      <patternFill patternType="solid">
        <fgColor rgb="FFE7E6E6"/>
        <bgColor indexed="64"/>
      </patternFill>
    </fill>
    <fill>
      <patternFill patternType="solid">
        <fgColor rgb="FFFFFFFF"/>
        <bgColor indexed="64"/>
      </patternFill>
    </fill>
    <fill>
      <patternFill patternType="solid">
        <fgColor rgb="FFC5E0B3"/>
        <bgColor indexed="64"/>
      </patternFill>
    </fill>
    <fill>
      <patternFill patternType="solid">
        <fgColor rgb="FFFFE599"/>
        <bgColor indexed="64"/>
      </patternFill>
    </fill>
    <fill>
      <patternFill patternType="solid">
        <fgColor rgb="FFF4B083"/>
        <bgColor indexed="64"/>
      </patternFill>
    </fill>
    <fill>
      <patternFill patternType="solid">
        <fgColor rgb="FFFA2312"/>
        <bgColor indexed="64"/>
      </patternFill>
    </fill>
    <fill>
      <patternFill patternType="solid">
        <fgColor rgb="FF9CC2E5"/>
        <bgColor indexed="64"/>
      </patternFill>
    </fill>
    <fill>
      <patternFill patternType="solid">
        <fgColor theme="0" tint="-0.1499900072813034"/>
        <bgColor indexed="64"/>
      </patternFill>
    </fill>
    <fill>
      <patternFill patternType="solid">
        <fgColor rgb="FF00B0F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style="medium"/>
    </border>
    <border>
      <left style="medium"/>
      <right/>
      <top style="medium"/>
      <bottom style="medium"/>
    </border>
    <border>
      <left style="thin"/>
      <right style="thin"/>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border>
    <border>
      <left/>
      <right style="medium"/>
      <top/>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style="medium"/>
      <right/>
      <top/>
      <bottom/>
    </border>
    <border>
      <left/>
      <right style="medium"/>
      <top/>
      <bottom/>
    </border>
    <border>
      <left style="medium"/>
      <right style="medium"/>
      <top/>
      <bottom/>
    </border>
    <border>
      <left style="medium"/>
      <right style="medium"/>
      <top style="medium"/>
      <bottom style="thin"/>
    </border>
    <border>
      <left/>
      <right/>
      <top style="medium"/>
      <bottom style="mediu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22">
    <xf numFmtId="0" fontId="0" fillId="0" borderId="0" xfId="0" applyFont="1" applyAlignment="1">
      <alignment/>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54" fillId="0" borderId="0" xfId="0" applyFont="1" applyBorder="1" applyAlignment="1">
      <alignment horizontal="center" vertical="center"/>
    </xf>
    <xf numFmtId="0" fontId="54" fillId="0" borderId="0" xfId="0" applyFont="1" applyBorder="1" applyAlignment="1">
      <alignment/>
    </xf>
    <xf numFmtId="0" fontId="54" fillId="0" borderId="0" xfId="0" applyFont="1" applyBorder="1" applyAlignment="1">
      <alignment horizontal="center"/>
    </xf>
    <xf numFmtId="0" fontId="0" fillId="0" borderId="0" xfId="0" applyAlignment="1" applyProtection="1">
      <alignment/>
      <protection hidden="1"/>
    </xf>
    <xf numFmtId="0" fontId="54" fillId="0" borderId="10" xfId="0" applyFont="1" applyBorder="1" applyAlignment="1" applyProtection="1">
      <alignment horizontal="center" vertical="center" wrapText="1"/>
      <protection locked="0"/>
    </xf>
    <xf numFmtId="0" fontId="54" fillId="0" borderId="11" xfId="0" applyFont="1" applyBorder="1" applyAlignment="1" applyProtection="1">
      <alignment horizontal="center" vertical="center" wrapText="1"/>
      <protection locked="0"/>
    </xf>
    <xf numFmtId="0" fontId="54" fillId="0" borderId="11" xfId="0" applyFont="1" applyBorder="1" applyAlignment="1" applyProtection="1">
      <alignment horizontal="center" vertical="center"/>
      <protection locked="0"/>
    </xf>
    <xf numFmtId="0" fontId="54" fillId="0" borderId="11" xfId="0" applyFont="1" applyBorder="1" applyAlignment="1" applyProtection="1">
      <alignment horizontal="center" vertical="center" wrapText="1"/>
      <protection locked="0"/>
    </xf>
    <xf numFmtId="14" fontId="55" fillId="0" borderId="11" xfId="0" applyNumberFormat="1" applyFont="1" applyBorder="1" applyAlignment="1" applyProtection="1">
      <alignment horizontal="center" vertical="center"/>
      <protection locked="0"/>
    </xf>
    <xf numFmtId="0" fontId="56" fillId="8" borderId="11" xfId="0" applyFont="1" applyFill="1" applyBorder="1" applyAlignment="1" applyProtection="1">
      <alignment horizontal="center" vertical="center"/>
      <protection hidden="1"/>
    </xf>
    <xf numFmtId="0" fontId="54" fillId="0" borderId="0" xfId="0" applyFont="1" applyAlignment="1" applyProtection="1">
      <alignment/>
      <protection hidden="1"/>
    </xf>
    <xf numFmtId="0" fontId="57" fillId="0" borderId="0" xfId="0" applyFont="1" applyAlignment="1" applyProtection="1">
      <alignment horizontal="center"/>
      <protection hidden="1"/>
    </xf>
    <xf numFmtId="0" fontId="58" fillId="0" borderId="11" xfId="0" applyFont="1" applyBorder="1" applyAlignment="1" applyProtection="1">
      <alignment horizontal="center"/>
      <protection hidden="1"/>
    </xf>
    <xf numFmtId="0" fontId="54" fillId="0" borderId="11" xfId="0" applyFont="1" applyBorder="1" applyAlignment="1" applyProtection="1">
      <alignment horizontal="center" vertical="center"/>
      <protection hidden="1"/>
    </xf>
    <xf numFmtId="0" fontId="54" fillId="0" borderId="11" xfId="0" applyFont="1" applyBorder="1" applyAlignment="1" applyProtection="1">
      <alignment horizontal="justify" wrapText="1"/>
      <protection hidden="1"/>
    </xf>
    <xf numFmtId="0" fontId="54" fillId="0" borderId="11" xfId="0" applyFont="1" applyBorder="1" applyAlignment="1" applyProtection="1">
      <alignment horizontal="justify" vertical="center" wrapText="1"/>
      <protection hidden="1"/>
    </xf>
    <xf numFmtId="0" fontId="54" fillId="0" borderId="11" xfId="0" applyFont="1" applyBorder="1" applyAlignment="1" applyProtection="1">
      <alignment horizontal="center" vertical="center" wrapText="1"/>
      <protection hidden="1"/>
    </xf>
    <xf numFmtId="0" fontId="59" fillId="0" borderId="11" xfId="0" applyFont="1" applyBorder="1" applyAlignment="1" applyProtection="1">
      <alignment horizontal="justify" vertical="center" wrapText="1"/>
      <protection hidden="1"/>
    </xf>
    <xf numFmtId="0" fontId="54" fillId="0" borderId="11" xfId="0" applyFont="1" applyBorder="1" applyAlignment="1" applyProtection="1">
      <alignment vertical="center"/>
      <protection hidden="1"/>
    </xf>
    <xf numFmtId="0" fontId="54" fillId="0" borderId="0" xfId="0" applyFont="1" applyAlignment="1" applyProtection="1">
      <alignment horizontal="center"/>
      <protection hidden="1"/>
    </xf>
    <xf numFmtId="0" fontId="8" fillId="8" borderId="12"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textRotation="90" wrapText="1"/>
      <protection hidden="1"/>
    </xf>
    <xf numFmtId="0" fontId="0" fillId="0" borderId="0" xfId="0" applyAlignment="1">
      <alignment wrapText="1"/>
    </xf>
    <xf numFmtId="0" fontId="54" fillId="0" borderId="11" xfId="0" applyFont="1" applyBorder="1" applyAlignment="1" applyProtection="1">
      <alignment/>
      <protection hidden="1"/>
    </xf>
    <xf numFmtId="0" fontId="57" fillId="0" borderId="11" xfId="0" applyFont="1" applyBorder="1" applyAlignment="1" applyProtection="1">
      <alignment/>
      <protection hidden="1"/>
    </xf>
    <xf numFmtId="0" fontId="54" fillId="0" borderId="11" xfId="0" applyFont="1" applyBorder="1" applyAlignment="1" applyProtection="1">
      <alignment wrapText="1"/>
      <protection hidden="1"/>
    </xf>
    <xf numFmtId="0" fontId="54" fillId="0" borderId="11" xfId="0" applyFont="1" applyBorder="1" applyAlignment="1" applyProtection="1">
      <alignment vertical="center" wrapText="1"/>
      <protection hidden="1"/>
    </xf>
    <xf numFmtId="0" fontId="59" fillId="0" borderId="11" xfId="0" applyFont="1" applyBorder="1" applyAlignment="1" applyProtection="1">
      <alignment horizontal="center"/>
      <protection hidden="1"/>
    </xf>
    <xf numFmtId="0" fontId="59" fillId="0" borderId="11" xfId="0" applyFont="1" applyBorder="1" applyAlignment="1" applyProtection="1">
      <alignment horizontal="center" vertical="center"/>
      <protection hidden="1"/>
    </xf>
    <xf numFmtId="0" fontId="60" fillId="8" borderId="13" xfId="0" applyFont="1" applyFill="1" applyBorder="1" applyAlignment="1" applyProtection="1">
      <alignment horizontal="center" vertical="center" wrapText="1"/>
      <protection hidden="1"/>
    </xf>
    <xf numFmtId="0" fontId="61" fillId="0" borderId="13" xfId="0" applyFont="1" applyBorder="1" applyAlignment="1" applyProtection="1">
      <alignment horizontal="justify" vertical="center" wrapText="1"/>
      <protection hidden="1"/>
    </xf>
    <xf numFmtId="0" fontId="57" fillId="0" borderId="11" xfId="0" applyFont="1" applyBorder="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0" xfId="0" applyFont="1"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6" xfId="0" applyBorder="1" applyAlignment="1" applyProtection="1">
      <alignment wrapText="1"/>
      <protection hidden="1"/>
    </xf>
    <xf numFmtId="0" fontId="0" fillId="0" borderId="16" xfId="0" applyBorder="1" applyAlignment="1" applyProtection="1">
      <alignment vertical="center" wrapText="1"/>
      <protection hidden="1"/>
    </xf>
    <xf numFmtId="0" fontId="62" fillId="0" borderId="0" xfId="0" applyFont="1" applyAlignment="1" applyProtection="1">
      <alignment vertical="center"/>
      <protection hidden="1"/>
    </xf>
    <xf numFmtId="0" fontId="57" fillId="5" borderId="11" xfId="0" applyFont="1" applyFill="1" applyBorder="1" applyAlignment="1" applyProtection="1">
      <alignment horizontal="center"/>
      <protection hidden="1"/>
    </xf>
    <xf numFmtId="0" fontId="54" fillId="33" borderId="17" xfId="0" applyFont="1" applyFill="1" applyBorder="1" applyAlignment="1" applyProtection="1">
      <alignment horizontal="center" vertical="center" wrapText="1"/>
      <protection hidden="1"/>
    </xf>
    <xf numFmtId="0" fontId="63" fillId="34" borderId="17" xfId="0" applyFont="1" applyFill="1" applyBorder="1" applyAlignment="1" applyProtection="1">
      <alignment horizontal="center" vertical="center" wrapText="1"/>
      <protection hidden="1"/>
    </xf>
    <xf numFmtId="0" fontId="64" fillId="0" borderId="17" xfId="0" applyFont="1" applyBorder="1" applyAlignment="1" applyProtection="1">
      <alignment horizontal="center" vertical="center" wrapText="1"/>
      <protection hidden="1"/>
    </xf>
    <xf numFmtId="9" fontId="64" fillId="0" borderId="17" xfId="0" applyNumberFormat="1" applyFont="1" applyBorder="1" applyAlignment="1" applyProtection="1">
      <alignment horizontal="center" vertical="center" wrapText="1"/>
      <protection hidden="1"/>
    </xf>
    <xf numFmtId="0" fontId="54" fillId="35" borderId="17" xfId="0" applyFont="1" applyFill="1" applyBorder="1" applyAlignment="1" applyProtection="1">
      <alignment horizontal="center" vertical="center" wrapText="1"/>
      <protection hidden="1"/>
    </xf>
    <xf numFmtId="0" fontId="63" fillId="36" borderId="17" xfId="0" applyFont="1" applyFill="1" applyBorder="1" applyAlignment="1" applyProtection="1">
      <alignment horizontal="center" vertical="center" wrapText="1"/>
      <protection hidden="1"/>
    </xf>
    <xf numFmtId="0" fontId="63" fillId="37" borderId="17" xfId="0" applyFont="1" applyFill="1" applyBorder="1" applyAlignment="1" applyProtection="1">
      <alignment horizontal="center" vertical="center" wrapText="1"/>
      <protection hidden="1"/>
    </xf>
    <xf numFmtId="0" fontId="54" fillId="35" borderId="11" xfId="0" applyFont="1" applyFill="1" applyBorder="1" applyAlignment="1" applyProtection="1">
      <alignment horizontal="center" vertical="center" wrapText="1"/>
      <protection hidden="1"/>
    </xf>
    <xf numFmtId="0" fontId="63" fillId="38" borderId="11" xfId="0" applyFont="1" applyFill="1" applyBorder="1" applyAlignment="1" applyProtection="1">
      <alignment horizontal="center" vertical="center" wrapText="1"/>
      <protection hidden="1"/>
    </xf>
    <xf numFmtId="0" fontId="64" fillId="0" borderId="11" xfId="0" applyFont="1" applyBorder="1" applyAlignment="1" applyProtection="1">
      <alignment horizontal="center" vertical="center" wrapText="1"/>
      <protection hidden="1"/>
    </xf>
    <xf numFmtId="9" fontId="64" fillId="0" borderId="11" xfId="0" applyNumberFormat="1" applyFont="1" applyBorder="1" applyAlignment="1" applyProtection="1">
      <alignment horizontal="center" vertical="center" wrapText="1"/>
      <protection hidden="1"/>
    </xf>
    <xf numFmtId="0" fontId="54" fillId="33" borderId="11" xfId="0" applyFont="1" applyFill="1" applyBorder="1" applyAlignment="1" applyProtection="1">
      <alignment horizontal="center" vertical="center" wrapText="1"/>
      <protection hidden="1"/>
    </xf>
    <xf numFmtId="0" fontId="63" fillId="39" borderId="11" xfId="0" applyFont="1" applyFill="1" applyBorder="1" applyAlignment="1" applyProtection="1">
      <alignment horizontal="center" vertical="center" wrapText="1"/>
      <protection hidden="1"/>
    </xf>
    <xf numFmtId="0" fontId="57" fillId="0" borderId="10" xfId="0" applyFont="1" applyBorder="1" applyAlignment="1" applyProtection="1">
      <alignment horizontal="justify" vertical="center" wrapText="1"/>
      <protection hidden="1"/>
    </xf>
    <xf numFmtId="0" fontId="57" fillId="0" borderId="18" xfId="0" applyFont="1" applyBorder="1" applyAlignment="1" applyProtection="1">
      <alignment horizontal="center" vertical="center" wrapText="1"/>
      <protection hidden="1"/>
    </xf>
    <xf numFmtId="0" fontId="54" fillId="40" borderId="17" xfId="0" applyFont="1" applyFill="1" applyBorder="1" applyAlignment="1" applyProtection="1">
      <alignment horizontal="center" vertical="center" wrapText="1"/>
      <protection hidden="1"/>
    </xf>
    <xf numFmtId="0" fontId="54" fillId="0" borderId="17" xfId="0" applyFont="1" applyBorder="1" applyAlignment="1" applyProtection="1">
      <alignment horizontal="center" vertical="center" wrapText="1"/>
      <protection hidden="1"/>
    </xf>
    <xf numFmtId="0" fontId="63" fillId="38" borderId="17" xfId="0" applyFont="1" applyFill="1" applyBorder="1" applyAlignment="1" applyProtection="1">
      <alignment horizontal="center" vertical="center" wrapText="1"/>
      <protection hidden="1"/>
    </xf>
    <xf numFmtId="0" fontId="54" fillId="0" borderId="10" xfId="0" applyFont="1" applyBorder="1" applyAlignment="1" applyProtection="1">
      <alignment horizontal="center" vertical="center" wrapText="1"/>
      <protection hidden="1"/>
    </xf>
    <xf numFmtId="0" fontId="63" fillId="39" borderId="18" xfId="0" applyFont="1" applyFill="1" applyBorder="1" applyAlignment="1" applyProtection="1">
      <alignment horizontal="center" vertical="center" wrapText="1"/>
      <protection hidden="1"/>
    </xf>
    <xf numFmtId="0" fontId="64" fillId="0" borderId="18" xfId="0" applyFont="1" applyBorder="1" applyAlignment="1" applyProtection="1">
      <alignment horizontal="center" vertical="center" wrapText="1"/>
      <protection hidden="1"/>
    </xf>
    <xf numFmtId="9" fontId="64" fillId="0" borderId="18" xfId="0" applyNumberFormat="1" applyFont="1" applyBorder="1" applyAlignment="1" applyProtection="1">
      <alignment horizontal="center" vertical="center" wrapText="1"/>
      <protection hidden="1"/>
    </xf>
    <xf numFmtId="0" fontId="57" fillId="0" borderId="13" xfId="0" applyFont="1" applyBorder="1" applyAlignment="1" applyProtection="1">
      <alignment horizontal="center" vertical="center" wrapText="1"/>
      <protection hidden="1"/>
    </xf>
    <xf numFmtId="0" fontId="54" fillId="0" borderId="0" xfId="0" applyFont="1" applyAlignment="1" applyProtection="1">
      <alignment wrapText="1"/>
      <protection hidden="1"/>
    </xf>
    <xf numFmtId="0" fontId="54" fillId="0" borderId="13" xfId="0" applyFont="1" applyBorder="1" applyAlignment="1" applyProtection="1">
      <alignment vertical="center" wrapText="1"/>
      <protection hidden="1"/>
    </xf>
    <xf numFmtId="0" fontId="54" fillId="0" borderId="13" xfId="0" applyFont="1" applyBorder="1" applyAlignment="1" applyProtection="1">
      <alignment horizontal="left" vertical="center" wrapText="1"/>
      <protection hidden="1"/>
    </xf>
    <xf numFmtId="0" fontId="54" fillId="0" borderId="0" xfId="0" applyFont="1" applyAlignment="1" applyProtection="1">
      <alignment vertical="center" wrapText="1"/>
      <protection hidden="1"/>
    </xf>
    <xf numFmtId="0" fontId="54" fillId="0" borderId="13" xfId="0" applyFont="1" applyBorder="1" applyAlignment="1" applyProtection="1">
      <alignment horizontal="center" vertical="center" wrapText="1"/>
      <protection hidden="1"/>
    </xf>
    <xf numFmtId="0" fontId="55" fillId="0" borderId="13" xfId="0" applyFont="1" applyBorder="1" applyAlignment="1" applyProtection="1">
      <alignment horizontal="center" vertical="center"/>
      <protection hidden="1"/>
    </xf>
    <xf numFmtId="0" fontId="55" fillId="0" borderId="13" xfId="0" applyFont="1" applyBorder="1" applyAlignment="1" applyProtection="1">
      <alignment vertical="center"/>
      <protection hidden="1"/>
    </xf>
    <xf numFmtId="0" fontId="56" fillId="0" borderId="13" xfId="0" applyFont="1" applyBorder="1" applyAlignment="1" applyProtection="1">
      <alignment vertical="center"/>
      <protection hidden="1"/>
    </xf>
    <xf numFmtId="0" fontId="10" fillId="0" borderId="13" xfId="46" applyFont="1" applyBorder="1" applyAlignment="1" applyProtection="1">
      <alignment vertical="center"/>
      <protection hidden="1"/>
    </xf>
    <xf numFmtId="0" fontId="56" fillId="0" borderId="13" xfId="0" applyFont="1" applyBorder="1" applyAlignment="1" applyProtection="1">
      <alignment vertical="center" wrapText="1"/>
      <protection hidden="1"/>
    </xf>
    <xf numFmtId="0" fontId="10" fillId="0" borderId="13" xfId="46" applyFont="1" applyBorder="1" applyAlignment="1" applyProtection="1">
      <alignment vertical="center" wrapText="1"/>
      <protection hidden="1"/>
    </xf>
    <xf numFmtId="0" fontId="11" fillId="0" borderId="13" xfId="0" applyFont="1" applyBorder="1" applyAlignment="1" applyProtection="1">
      <alignment vertical="center"/>
      <protection hidden="1"/>
    </xf>
    <xf numFmtId="0" fontId="10" fillId="0" borderId="13" xfId="0" applyFont="1" applyBorder="1" applyAlignment="1" applyProtection="1">
      <alignment vertical="center"/>
      <protection hidden="1"/>
    </xf>
    <xf numFmtId="0" fontId="55" fillId="0" borderId="13" xfId="0" applyFont="1" applyBorder="1" applyAlignment="1" applyProtection="1">
      <alignment vertical="center" wrapText="1"/>
      <protection hidden="1"/>
    </xf>
    <xf numFmtId="0" fontId="56" fillId="41" borderId="13" xfId="0" applyFont="1" applyFill="1" applyBorder="1" applyAlignment="1" applyProtection="1">
      <alignment horizontal="center" vertical="center" wrapText="1"/>
      <protection hidden="1"/>
    </xf>
    <xf numFmtId="0" fontId="56" fillId="41" borderId="13" xfId="0" applyFont="1" applyFill="1" applyBorder="1" applyAlignment="1" applyProtection="1">
      <alignment horizontal="center" vertical="center"/>
      <protection hidden="1"/>
    </xf>
    <xf numFmtId="0" fontId="55" fillId="0" borderId="13" xfId="0" applyFont="1" applyBorder="1" applyAlignment="1" applyProtection="1">
      <alignment horizontal="left" vertical="center" wrapText="1"/>
      <protection hidden="1"/>
    </xf>
    <xf numFmtId="0" fontId="55" fillId="0" borderId="0" xfId="0" applyFont="1" applyAlignment="1" applyProtection="1">
      <alignment/>
      <protection hidden="1"/>
    </xf>
    <xf numFmtId="0" fontId="65" fillId="0" borderId="0" xfId="0" applyFont="1" applyAlignment="1" applyProtection="1">
      <alignment horizontal="center"/>
      <protection hidden="1"/>
    </xf>
    <xf numFmtId="9" fontId="54" fillId="2" borderId="11" xfId="54" applyFont="1" applyFill="1" applyBorder="1" applyAlignment="1" applyProtection="1">
      <alignment horizontal="center" vertical="center" wrapText="1"/>
      <protection hidden="1"/>
    </xf>
    <xf numFmtId="9" fontId="54" fillId="2" borderId="11" xfId="0" applyNumberFormat="1" applyFont="1" applyFill="1" applyBorder="1" applyAlignment="1" applyProtection="1">
      <alignment horizontal="center" vertical="center"/>
      <protection hidden="1"/>
    </xf>
    <xf numFmtId="0" fontId="54" fillId="0" borderId="0" xfId="0" applyFont="1" applyBorder="1" applyAlignment="1" applyProtection="1">
      <alignment/>
      <protection hidden="1"/>
    </xf>
    <xf numFmtId="0" fontId="59" fillId="0" borderId="0" xfId="0" applyFont="1" applyBorder="1" applyAlignment="1" applyProtection="1">
      <alignment horizontal="center"/>
      <protection hidden="1"/>
    </xf>
    <xf numFmtId="0" fontId="57" fillId="0" borderId="0" xfId="0" applyFont="1" applyBorder="1" applyAlignment="1" applyProtection="1">
      <alignment wrapText="1"/>
      <protection hidden="1"/>
    </xf>
    <xf numFmtId="0" fontId="0" fillId="0" borderId="0" xfId="0" applyBorder="1" applyAlignment="1" applyProtection="1">
      <alignment/>
      <protection hidden="1"/>
    </xf>
    <xf numFmtId="0" fontId="57" fillId="0" borderId="0" xfId="0" applyFont="1" applyBorder="1" applyAlignment="1" applyProtection="1">
      <alignment/>
      <protection hidden="1"/>
    </xf>
    <xf numFmtId="0" fontId="57" fillId="10" borderId="11" xfId="0" applyFont="1" applyFill="1" applyBorder="1" applyAlignment="1" applyProtection="1">
      <alignment horizontal="center"/>
      <protection hidden="1"/>
    </xf>
    <xf numFmtId="0" fontId="59" fillId="0" borderId="19" xfId="0" applyFont="1" applyBorder="1" applyAlignment="1" applyProtection="1">
      <alignment horizontal="center"/>
      <protection hidden="1"/>
    </xf>
    <xf numFmtId="0" fontId="57" fillId="0" borderId="17" xfId="0" applyFont="1" applyBorder="1" applyAlignment="1" applyProtection="1">
      <alignment/>
      <protection hidden="1"/>
    </xf>
    <xf numFmtId="0" fontId="54" fillId="0" borderId="10" xfId="0" applyFont="1" applyBorder="1" applyAlignment="1" applyProtection="1">
      <alignment/>
      <protection hidden="1"/>
    </xf>
    <xf numFmtId="0" fontId="0" fillId="0" borderId="15" xfId="0" applyBorder="1" applyAlignment="1">
      <alignment vertical="center"/>
    </xf>
    <xf numFmtId="0" fontId="0" fillId="0" borderId="16" xfId="0" applyBorder="1" applyAlignment="1">
      <alignment vertical="center"/>
    </xf>
    <xf numFmtId="0" fontId="54" fillId="0" borderId="11" xfId="0" applyFont="1" applyBorder="1" applyAlignment="1" applyProtection="1">
      <alignment horizontal="left" vertical="center" wrapText="1"/>
      <protection locked="0"/>
    </xf>
    <xf numFmtId="0" fontId="54" fillId="0" borderId="10" xfId="0" applyFont="1" applyBorder="1" applyAlignment="1" applyProtection="1">
      <alignment horizontal="left" vertical="center" wrapText="1"/>
      <protection locked="0"/>
    </xf>
    <xf numFmtId="0" fontId="66" fillId="0" borderId="20" xfId="0" applyFont="1" applyBorder="1" applyAlignment="1" applyProtection="1">
      <alignment horizontal="center" vertical="center"/>
      <protection locked="0"/>
    </xf>
    <xf numFmtId="0" fontId="66" fillId="0" borderId="21" xfId="0" applyFont="1" applyBorder="1" applyAlignment="1" applyProtection="1">
      <alignment horizontal="center" vertical="center"/>
      <protection locked="0"/>
    </xf>
    <xf numFmtId="0" fontId="66" fillId="0" borderId="22" xfId="0" applyFont="1" applyBorder="1" applyAlignment="1" applyProtection="1">
      <alignment horizontal="center" vertical="center"/>
      <protection locked="0"/>
    </xf>
    <xf numFmtId="0" fontId="66" fillId="0" borderId="18" xfId="0" applyFont="1" applyBorder="1" applyAlignment="1" applyProtection="1">
      <alignment horizontal="center" vertical="center"/>
      <protection locked="0"/>
    </xf>
    <xf numFmtId="14" fontId="66" fillId="0" borderId="20" xfId="0" applyNumberFormat="1" applyFont="1" applyBorder="1" applyAlignment="1" applyProtection="1">
      <alignment horizontal="center" vertical="center"/>
      <protection locked="0"/>
    </xf>
    <xf numFmtId="14" fontId="66" fillId="0" borderId="21" xfId="0" applyNumberFormat="1" applyFont="1" applyBorder="1" applyAlignment="1" applyProtection="1">
      <alignment horizontal="center" vertical="center"/>
      <protection locked="0"/>
    </xf>
    <xf numFmtId="14" fontId="66" fillId="0" borderId="22" xfId="0" applyNumberFormat="1" applyFont="1" applyBorder="1" applyAlignment="1" applyProtection="1">
      <alignment horizontal="center" vertical="center"/>
      <protection locked="0"/>
    </xf>
    <xf numFmtId="14" fontId="66" fillId="0" borderId="18" xfId="0" applyNumberFormat="1" applyFont="1" applyBorder="1" applyAlignment="1" applyProtection="1">
      <alignment horizontal="center" vertical="center"/>
      <protection locked="0"/>
    </xf>
    <xf numFmtId="0" fontId="66" fillId="0" borderId="23" xfId="0" applyFont="1" applyBorder="1" applyAlignment="1" applyProtection="1">
      <alignment horizontal="center" vertical="center"/>
      <protection locked="0"/>
    </xf>
    <xf numFmtId="0" fontId="66" fillId="0" borderId="24"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54" fillId="0" borderId="10" xfId="0" applyFont="1" applyBorder="1" applyAlignment="1" applyProtection="1">
      <alignment horizontal="center" vertical="center"/>
      <protection locked="0"/>
    </xf>
    <xf numFmtId="17" fontId="54" fillId="0" borderId="17" xfId="0" applyNumberFormat="1" applyFont="1" applyBorder="1" applyAlignment="1" applyProtection="1">
      <alignment horizontal="center" vertical="center"/>
      <protection locked="0"/>
    </xf>
    <xf numFmtId="0" fontId="54" fillId="0" borderId="17" xfId="0" applyFont="1" applyBorder="1" applyAlignment="1" applyProtection="1">
      <alignment horizontal="center" vertical="center" wrapText="1"/>
      <protection locked="0"/>
    </xf>
    <xf numFmtId="0" fontId="54" fillId="0" borderId="25" xfId="0" applyFont="1" applyBorder="1" applyAlignment="1" applyProtection="1">
      <alignment horizontal="center" vertical="center" wrapText="1"/>
      <protection locked="0"/>
    </xf>
    <xf numFmtId="0" fontId="54" fillId="0" borderId="10" xfId="0" applyFont="1" applyBorder="1" applyAlignment="1" applyProtection="1">
      <alignment horizontal="center" vertical="center" wrapText="1"/>
      <protection locked="0"/>
    </xf>
    <xf numFmtId="0" fontId="54" fillId="0" borderId="11"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hidden="1"/>
    </xf>
    <xf numFmtId="0" fontId="54" fillId="0" borderId="23" xfId="0" applyFont="1" applyBorder="1" applyAlignment="1" applyProtection="1">
      <alignment horizontal="center" vertical="center"/>
      <protection hidden="1"/>
    </xf>
    <xf numFmtId="0" fontId="54" fillId="0" borderId="22" xfId="0" applyFont="1" applyBorder="1" applyAlignment="1" applyProtection="1">
      <alignment horizontal="center" vertical="center"/>
      <protection hidden="1"/>
    </xf>
    <xf numFmtId="164" fontId="54" fillId="2" borderId="17" xfId="54" applyNumberFormat="1" applyFont="1" applyFill="1" applyBorder="1" applyAlignment="1" applyProtection="1">
      <alignment horizontal="center" vertical="center"/>
      <protection hidden="1"/>
    </xf>
    <xf numFmtId="164" fontId="54" fillId="2" borderId="25" xfId="54" applyNumberFormat="1" applyFont="1" applyFill="1" applyBorder="1" applyAlignment="1" applyProtection="1">
      <alignment horizontal="center" vertical="center"/>
      <protection hidden="1"/>
    </xf>
    <xf numFmtId="164" fontId="54" fillId="2" borderId="10" xfId="54" applyNumberFormat="1" applyFont="1" applyFill="1" applyBorder="1" applyAlignment="1" applyProtection="1">
      <alignment horizontal="center" vertical="center"/>
      <protection hidden="1"/>
    </xf>
    <xf numFmtId="9" fontId="54" fillId="2" borderId="17" xfId="0" applyNumberFormat="1" applyFont="1" applyFill="1" applyBorder="1" applyAlignment="1" applyProtection="1">
      <alignment horizontal="center" vertical="center"/>
      <protection hidden="1"/>
    </xf>
    <xf numFmtId="9" fontId="54" fillId="2" borderId="10" xfId="0" applyNumberFormat="1" applyFont="1" applyFill="1" applyBorder="1" applyAlignment="1" applyProtection="1">
      <alignment horizontal="center" vertical="center"/>
      <protection hidden="1"/>
    </xf>
    <xf numFmtId="9" fontId="54" fillId="2" borderId="17" xfId="0" applyNumberFormat="1" applyFont="1" applyFill="1" applyBorder="1" applyAlignment="1" applyProtection="1">
      <alignment horizontal="center" vertical="center" wrapText="1"/>
      <protection hidden="1"/>
    </xf>
    <xf numFmtId="9" fontId="54" fillId="2" borderId="10" xfId="0" applyNumberFormat="1" applyFont="1" applyFill="1" applyBorder="1" applyAlignment="1" applyProtection="1">
      <alignment horizontal="center" vertical="center" wrapText="1"/>
      <protection hidden="1"/>
    </xf>
    <xf numFmtId="9" fontId="54" fillId="2" borderId="25" xfId="54" applyFont="1" applyFill="1" applyBorder="1" applyAlignment="1" applyProtection="1">
      <alignment horizontal="center" vertical="center" wrapText="1"/>
      <protection hidden="1"/>
    </xf>
    <xf numFmtId="9" fontId="54" fillId="2" borderId="10" xfId="54" applyFont="1" applyFill="1" applyBorder="1" applyAlignment="1" applyProtection="1">
      <alignment horizontal="center" vertical="center" wrapText="1"/>
      <protection hidden="1"/>
    </xf>
    <xf numFmtId="0" fontId="54" fillId="2" borderId="25" xfId="0" applyFont="1" applyFill="1" applyBorder="1" applyAlignment="1" applyProtection="1">
      <alignment horizontal="center" vertical="center" wrapText="1"/>
      <protection hidden="1"/>
    </xf>
    <xf numFmtId="0" fontId="54" fillId="2" borderId="10" xfId="0" applyFont="1" applyFill="1" applyBorder="1" applyAlignment="1" applyProtection="1">
      <alignment horizontal="center" vertical="center" wrapText="1"/>
      <protection hidden="1"/>
    </xf>
    <xf numFmtId="0" fontId="54" fillId="0" borderId="11" xfId="0" applyFont="1" applyBorder="1" applyAlignment="1" applyProtection="1">
      <alignment horizontal="center" vertical="center" wrapText="1"/>
      <protection locked="0"/>
    </xf>
    <xf numFmtId="0" fontId="54" fillId="2" borderId="11" xfId="0" applyFont="1" applyFill="1" applyBorder="1" applyAlignment="1" applyProtection="1">
      <alignment horizontal="center" vertical="center"/>
      <protection hidden="1"/>
    </xf>
    <xf numFmtId="0" fontId="54" fillId="0" borderId="17" xfId="0" applyFont="1" applyBorder="1" applyAlignment="1" applyProtection="1">
      <alignment horizontal="center" vertical="center"/>
      <protection hidden="1"/>
    </xf>
    <xf numFmtId="0" fontId="54" fillId="0" borderId="25" xfId="0" applyFont="1" applyBorder="1" applyAlignment="1" applyProtection="1">
      <alignment horizontal="center" vertical="center"/>
      <protection hidden="1"/>
    </xf>
    <xf numFmtId="0" fontId="54" fillId="0" borderId="10" xfId="0" applyFont="1" applyBorder="1" applyAlignment="1" applyProtection="1">
      <alignment horizontal="center" vertical="center"/>
      <protection hidden="1"/>
    </xf>
    <xf numFmtId="0" fontId="67" fillId="8" borderId="17" xfId="0" applyFont="1" applyFill="1" applyBorder="1" applyAlignment="1" applyProtection="1">
      <alignment horizontal="center" vertical="center"/>
      <protection hidden="1"/>
    </xf>
    <xf numFmtId="0" fontId="67" fillId="8" borderId="25" xfId="0" applyFont="1" applyFill="1" applyBorder="1" applyAlignment="1" applyProtection="1">
      <alignment horizontal="center" vertical="center"/>
      <protection hidden="1"/>
    </xf>
    <xf numFmtId="0" fontId="67" fillId="8" borderId="10" xfId="0" applyFont="1" applyFill="1" applyBorder="1" applyAlignment="1" applyProtection="1">
      <alignment horizontal="center" vertical="center"/>
      <protection hidden="1"/>
    </xf>
    <xf numFmtId="0" fontId="67" fillId="8" borderId="17" xfId="0" applyFont="1" applyFill="1" applyBorder="1" applyAlignment="1" applyProtection="1">
      <alignment horizontal="center" vertical="center" textRotation="90"/>
      <protection hidden="1"/>
    </xf>
    <xf numFmtId="0" fontId="67" fillId="8" borderId="25" xfId="0" applyFont="1" applyFill="1" applyBorder="1" applyAlignment="1" applyProtection="1">
      <alignment horizontal="center" vertical="center" textRotation="90"/>
      <protection hidden="1"/>
    </xf>
    <xf numFmtId="0" fontId="67" fillId="8" borderId="10" xfId="0" applyFont="1" applyFill="1" applyBorder="1" applyAlignment="1" applyProtection="1">
      <alignment horizontal="center" vertical="center" textRotation="90"/>
      <protection hidden="1"/>
    </xf>
    <xf numFmtId="0" fontId="67" fillId="42" borderId="17" xfId="0" applyFont="1" applyFill="1" applyBorder="1" applyAlignment="1" applyProtection="1">
      <alignment horizontal="center" vertical="center" wrapText="1"/>
      <protection hidden="1"/>
    </xf>
    <xf numFmtId="0" fontId="67" fillId="42" borderId="25" xfId="0" applyFont="1" applyFill="1" applyBorder="1" applyAlignment="1" applyProtection="1">
      <alignment horizontal="center" vertical="center" wrapText="1"/>
      <protection hidden="1"/>
    </xf>
    <xf numFmtId="0" fontId="67" fillId="42" borderId="10" xfId="0" applyFont="1" applyFill="1" applyBorder="1" applyAlignment="1" applyProtection="1">
      <alignment horizontal="center" vertical="center" wrapText="1"/>
      <protection hidden="1"/>
    </xf>
    <xf numFmtId="0" fontId="67" fillId="8" borderId="17" xfId="0" applyFont="1" applyFill="1" applyBorder="1" applyAlignment="1" applyProtection="1">
      <alignment horizontal="center" vertical="center" wrapText="1"/>
      <protection hidden="1"/>
    </xf>
    <xf numFmtId="0" fontId="67" fillId="8" borderId="25" xfId="0" applyFont="1" applyFill="1" applyBorder="1" applyAlignment="1" applyProtection="1">
      <alignment horizontal="center" vertical="center" wrapText="1"/>
      <protection hidden="1"/>
    </xf>
    <xf numFmtId="0" fontId="67" fillId="8" borderId="10" xfId="0" applyFont="1" applyFill="1" applyBorder="1" applyAlignment="1" applyProtection="1">
      <alignment horizontal="center" vertical="center" wrapText="1"/>
      <protection hidden="1"/>
    </xf>
    <xf numFmtId="0" fontId="67" fillId="8" borderId="26" xfId="0" applyFont="1" applyFill="1" applyBorder="1" applyAlignment="1" applyProtection="1">
      <alignment horizontal="center" vertical="center"/>
      <protection hidden="1"/>
    </xf>
    <xf numFmtId="0" fontId="67" fillId="8" borderId="15" xfId="0" applyFont="1" applyFill="1" applyBorder="1" applyAlignment="1" applyProtection="1">
      <alignment horizontal="center" vertical="center"/>
      <protection hidden="1"/>
    </xf>
    <xf numFmtId="0" fontId="67" fillId="8" borderId="16" xfId="0" applyFont="1" applyFill="1" applyBorder="1" applyAlignment="1" applyProtection="1">
      <alignment horizontal="center" vertical="center"/>
      <protection hidden="1"/>
    </xf>
    <xf numFmtId="0" fontId="67" fillId="8" borderId="11" xfId="0" applyFont="1" applyFill="1" applyBorder="1" applyAlignment="1" applyProtection="1">
      <alignment horizontal="center" vertical="center" wrapText="1"/>
      <protection hidden="1"/>
    </xf>
    <xf numFmtId="0" fontId="54" fillId="0" borderId="17" xfId="0" applyFont="1" applyBorder="1" applyAlignment="1" applyProtection="1">
      <alignment vertical="center" wrapText="1"/>
      <protection locked="0"/>
    </xf>
    <xf numFmtId="0" fontId="54" fillId="0" borderId="25" xfId="0" applyFont="1" applyBorder="1" applyAlignment="1" applyProtection="1">
      <alignment vertical="center" wrapText="1"/>
      <protection locked="0"/>
    </xf>
    <xf numFmtId="0" fontId="54" fillId="0" borderId="10" xfId="0" applyFont="1" applyBorder="1" applyAlignment="1" applyProtection="1">
      <alignment vertical="center" wrapText="1"/>
      <protection locked="0"/>
    </xf>
    <xf numFmtId="0" fontId="8" fillId="8" borderId="26" xfId="0" applyFont="1" applyFill="1" applyBorder="1" applyAlignment="1" applyProtection="1">
      <alignment horizontal="center" vertical="center" wrapText="1"/>
      <protection hidden="1"/>
    </xf>
    <xf numFmtId="0" fontId="8" fillId="8" borderId="15" xfId="0" applyFont="1" applyFill="1" applyBorder="1" applyAlignment="1" applyProtection="1">
      <alignment horizontal="center" vertical="center" wrapText="1"/>
      <protection hidden="1"/>
    </xf>
    <xf numFmtId="0" fontId="8" fillId="8" borderId="16" xfId="0" applyFont="1" applyFill="1" applyBorder="1" applyAlignment="1" applyProtection="1">
      <alignment horizontal="center" vertical="center" wrapText="1"/>
      <protection hidden="1"/>
    </xf>
    <xf numFmtId="0" fontId="67" fillId="8" borderId="26" xfId="0" applyFont="1" applyFill="1" applyBorder="1" applyAlignment="1" applyProtection="1">
      <alignment horizontal="center" vertical="center" wrapText="1"/>
      <protection hidden="1"/>
    </xf>
    <xf numFmtId="0" fontId="67" fillId="8" borderId="15" xfId="0" applyFont="1" applyFill="1" applyBorder="1" applyAlignment="1" applyProtection="1">
      <alignment horizontal="center" vertical="center" wrapText="1"/>
      <protection hidden="1"/>
    </xf>
    <xf numFmtId="0" fontId="67" fillId="8" borderId="16" xfId="0" applyFont="1" applyFill="1" applyBorder="1" applyAlignment="1" applyProtection="1">
      <alignment horizontal="center" vertical="center" wrapText="1"/>
      <protection hidden="1"/>
    </xf>
    <xf numFmtId="0" fontId="67" fillId="8" borderId="12" xfId="0" applyFont="1" applyFill="1" applyBorder="1" applyAlignment="1" applyProtection="1">
      <alignment horizontal="center" vertical="center"/>
      <protection hidden="1"/>
    </xf>
    <xf numFmtId="0" fontId="67" fillId="8" borderId="27" xfId="0" applyFont="1" applyFill="1" applyBorder="1" applyAlignment="1" applyProtection="1">
      <alignment horizontal="center" vertical="center"/>
      <protection hidden="1"/>
    </xf>
    <xf numFmtId="0" fontId="54" fillId="0" borderId="25" xfId="0" applyFont="1" applyBorder="1" applyAlignment="1" applyProtection="1">
      <alignment horizontal="left" vertical="center" wrapText="1"/>
      <protection locked="0"/>
    </xf>
    <xf numFmtId="0" fontId="54" fillId="0" borderId="10" xfId="0" applyFont="1" applyBorder="1" applyAlignment="1" applyProtection="1">
      <alignment horizontal="left" vertical="center" wrapText="1"/>
      <protection locked="0"/>
    </xf>
    <xf numFmtId="0" fontId="8" fillId="8" borderId="17" xfId="0" applyFont="1" applyFill="1" applyBorder="1" applyAlignment="1" applyProtection="1">
      <alignment horizontal="center" vertical="center" wrapText="1"/>
      <protection hidden="1"/>
    </xf>
    <xf numFmtId="0" fontId="8" fillId="8" borderId="25" xfId="0" applyFont="1" applyFill="1" applyBorder="1" applyAlignment="1" applyProtection="1">
      <alignment horizontal="center" vertical="center" wrapText="1"/>
      <protection hidden="1"/>
    </xf>
    <xf numFmtId="0" fontId="8" fillId="8" borderId="10"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66" fillId="0" borderId="17" xfId="0" applyFont="1" applyBorder="1" applyAlignment="1">
      <alignment horizontal="left" vertical="center"/>
    </xf>
    <xf numFmtId="0" fontId="66" fillId="0" borderId="10" xfId="0" applyFont="1" applyBorder="1" applyAlignment="1">
      <alignment horizontal="left" vertical="center"/>
    </xf>
    <xf numFmtId="0" fontId="66" fillId="0" borderId="17" xfId="0" applyFont="1" applyBorder="1" applyAlignment="1">
      <alignment horizontal="left" vertical="center" wrapText="1"/>
    </xf>
    <xf numFmtId="0" fontId="66" fillId="0" borderId="10" xfId="0" applyFont="1" applyBorder="1" applyAlignment="1">
      <alignment horizontal="left" vertical="center" wrapText="1"/>
    </xf>
    <xf numFmtId="0" fontId="67" fillId="8" borderId="19" xfId="0" applyFont="1" applyFill="1" applyBorder="1" applyAlignment="1" applyProtection="1">
      <alignment horizontal="center" vertical="center"/>
      <protection hidden="1"/>
    </xf>
    <xf numFmtId="0" fontId="55" fillId="0" borderId="12" xfId="0" applyFont="1" applyBorder="1" applyAlignment="1" applyProtection="1">
      <alignment horizontal="center" vertical="center"/>
      <protection locked="0"/>
    </xf>
    <xf numFmtId="0" fontId="55" fillId="0" borderId="27"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55" fillId="2" borderId="12" xfId="0" applyFont="1" applyFill="1" applyBorder="1" applyAlignment="1" applyProtection="1">
      <alignment horizontal="left" vertical="center" wrapText="1"/>
      <protection hidden="1"/>
    </xf>
    <xf numFmtId="0" fontId="55" fillId="2" borderId="27" xfId="0" applyFont="1" applyFill="1" applyBorder="1" applyAlignment="1" applyProtection="1">
      <alignment horizontal="left" vertical="center"/>
      <protection hidden="1"/>
    </xf>
    <xf numFmtId="0" fontId="55" fillId="2" borderId="19" xfId="0" applyFont="1" applyFill="1" applyBorder="1" applyAlignment="1" applyProtection="1">
      <alignment horizontal="left" vertical="center"/>
      <protection hidden="1"/>
    </xf>
    <xf numFmtId="0" fontId="8" fillId="8" borderId="20"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0" fillId="0" borderId="20" xfId="0" applyBorder="1" applyAlignment="1">
      <alignment horizontal="center"/>
    </xf>
    <xf numFmtId="0" fontId="0" fillId="0" borderId="28"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29" xfId="0" applyBorder="1" applyAlignment="1">
      <alignment horizontal="center"/>
    </xf>
    <xf numFmtId="0" fontId="0" fillId="0" borderId="18" xfId="0" applyBorder="1" applyAlignment="1">
      <alignment horizontal="center"/>
    </xf>
    <xf numFmtId="0" fontId="68" fillId="0" borderId="20"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18" xfId="0" applyFont="1" applyBorder="1" applyAlignment="1">
      <alignment horizontal="center" vertical="center" wrapText="1"/>
    </xf>
    <xf numFmtId="0" fontId="55" fillId="0" borderId="13" xfId="0" applyFont="1" applyBorder="1" applyAlignment="1" applyProtection="1">
      <alignment horizontal="center" vertical="center" wrapText="1"/>
      <protection hidden="1"/>
    </xf>
    <xf numFmtId="0" fontId="55" fillId="0" borderId="13" xfId="0" applyFont="1" applyBorder="1" applyAlignment="1" applyProtection="1">
      <alignment horizontal="center" vertical="center"/>
      <protection hidden="1"/>
    </xf>
    <xf numFmtId="0" fontId="10" fillId="0" borderId="13" xfId="46" applyFont="1" applyBorder="1" applyAlignment="1" applyProtection="1">
      <alignment horizontal="center" vertical="center" wrapText="1"/>
      <protection hidden="1"/>
    </xf>
    <xf numFmtId="0" fontId="69" fillId="10" borderId="13" xfId="0" applyFont="1" applyFill="1" applyBorder="1" applyAlignment="1" applyProtection="1">
      <alignment horizontal="left" vertical="center" wrapText="1"/>
      <protection hidden="1"/>
    </xf>
    <xf numFmtId="0" fontId="55" fillId="10" borderId="13" xfId="0" applyFont="1" applyFill="1" applyBorder="1" applyAlignment="1" applyProtection="1">
      <alignment horizontal="left" vertical="center" wrapText="1"/>
      <protection hidden="1"/>
    </xf>
    <xf numFmtId="0" fontId="57" fillId="0" borderId="0" xfId="0" applyFont="1" applyAlignment="1" applyProtection="1">
      <alignment horizontal="center"/>
      <protection hidden="1"/>
    </xf>
    <xf numFmtId="0" fontId="57" fillId="33" borderId="12" xfId="0" applyFont="1" applyFill="1" applyBorder="1" applyAlignment="1" applyProtection="1">
      <alignment horizontal="center" vertical="center" wrapText="1"/>
      <protection hidden="1"/>
    </xf>
    <xf numFmtId="0" fontId="57" fillId="33" borderId="27" xfId="0" applyFont="1" applyFill="1" applyBorder="1" applyAlignment="1" applyProtection="1">
      <alignment horizontal="center" vertical="center" wrapText="1"/>
      <protection hidden="1"/>
    </xf>
    <xf numFmtId="0" fontId="57" fillId="33" borderId="19" xfId="0" applyFont="1" applyFill="1" applyBorder="1" applyAlignment="1" applyProtection="1">
      <alignment horizontal="center" vertical="center" wrapText="1"/>
      <protection hidden="1"/>
    </xf>
    <xf numFmtId="0" fontId="57" fillId="35" borderId="17" xfId="0" applyFont="1" applyFill="1" applyBorder="1" applyAlignment="1" applyProtection="1">
      <alignment horizontal="center" vertical="center" wrapText="1"/>
      <protection hidden="1"/>
    </xf>
    <xf numFmtId="0" fontId="57" fillId="35" borderId="10" xfId="0" applyFont="1" applyFill="1" applyBorder="1" applyAlignment="1" applyProtection="1">
      <alignment horizontal="center" vertical="center" wrapText="1"/>
      <protection hidden="1"/>
    </xf>
    <xf numFmtId="0" fontId="57" fillId="0" borderId="17" xfId="0" applyFont="1" applyBorder="1" applyAlignment="1" applyProtection="1">
      <alignment horizontal="center" vertical="center" wrapText="1"/>
      <protection hidden="1"/>
    </xf>
    <xf numFmtId="0" fontId="57" fillId="0" borderId="10" xfId="0" applyFont="1" applyBorder="1" applyAlignment="1" applyProtection="1">
      <alignment horizontal="center" vertical="center" wrapText="1"/>
      <protection hidden="1"/>
    </xf>
    <xf numFmtId="0" fontId="57" fillId="40" borderId="12" xfId="0" applyFont="1" applyFill="1" applyBorder="1" applyAlignment="1" applyProtection="1">
      <alignment horizontal="center" vertical="center" wrapText="1"/>
      <protection hidden="1"/>
    </xf>
    <xf numFmtId="0" fontId="57" fillId="40" borderId="27" xfId="0" applyFont="1" applyFill="1" applyBorder="1" applyAlignment="1" applyProtection="1">
      <alignment horizontal="center" vertical="center" wrapText="1"/>
      <protection hidden="1"/>
    </xf>
    <xf numFmtId="0" fontId="57" fillId="40" borderId="19" xfId="0" applyFont="1" applyFill="1" applyBorder="1" applyAlignment="1" applyProtection="1">
      <alignment horizontal="center" vertical="center" wrapText="1"/>
      <protection hidden="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7">
    <dxf>
      <fill>
        <patternFill>
          <bgColor rgb="FF00B050"/>
        </patternFill>
      </fill>
    </dxf>
    <dxf>
      <fill>
        <patternFill>
          <bgColor rgb="FFFF0000"/>
        </patternFill>
      </fill>
    </dxf>
    <dxf>
      <fill>
        <patternFill>
          <bgColor rgb="FFFFFF00"/>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6600"/>
        </patternFill>
      </fill>
    </dxf>
    <dxf>
      <fill>
        <patternFill patternType="solid">
          <bgColor rgb="FFFFFF00"/>
        </patternFill>
      </fill>
    </dxf>
    <dxf>
      <fill>
        <patternFill>
          <bgColor rgb="FF9ECA80"/>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6600"/>
        </patternFill>
      </fill>
    </dxf>
    <dxf>
      <fill>
        <patternFill patternType="solid">
          <bgColor rgb="FFFFFF00"/>
        </patternFill>
      </fill>
    </dxf>
    <dxf>
      <fill>
        <patternFill>
          <bgColor rgb="FF9ECA8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1400175</xdr:colOff>
      <xdr:row>1</xdr:row>
      <xdr:rowOff>85725</xdr:rowOff>
    </xdr:from>
    <xdr:to>
      <xdr:col>3</xdr:col>
      <xdr:colOff>514350</xdr:colOff>
      <xdr:row>8</xdr:row>
      <xdr:rowOff>76200</xdr:rowOff>
    </xdr:to>
    <xdr:pic>
      <xdr:nvPicPr>
        <xdr:cNvPr id="1" name="Imagen 2"/>
        <xdr:cNvPicPr preferRelativeResize="1">
          <a:picLocks noChangeAspect="1"/>
        </xdr:cNvPicPr>
      </xdr:nvPicPr>
      <xdr:blipFill>
        <a:blip r:embed="rId1"/>
        <a:stretch>
          <a:fillRect/>
        </a:stretch>
      </xdr:blipFill>
      <xdr:spPr>
        <a:xfrm>
          <a:off x="1400175" y="285750"/>
          <a:ext cx="2162175"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1819275</xdr:colOff>
      <xdr:row>22</xdr:row>
      <xdr:rowOff>152400</xdr:rowOff>
    </xdr:from>
    <xdr:to>
      <xdr:col>1</xdr:col>
      <xdr:colOff>6343650</xdr:colOff>
      <xdr:row>30</xdr:row>
      <xdr:rowOff>142875</xdr:rowOff>
    </xdr:to>
    <xdr:pic>
      <xdr:nvPicPr>
        <xdr:cNvPr id="1" name="Imagen 1"/>
        <xdr:cNvPicPr preferRelativeResize="1">
          <a:picLocks noChangeAspect="1"/>
        </xdr:cNvPicPr>
      </xdr:nvPicPr>
      <xdr:blipFill>
        <a:blip r:embed="rId1"/>
        <a:srcRect l="28683" t="54940" r="29904" b="20304"/>
        <a:stretch>
          <a:fillRect/>
        </a:stretch>
      </xdr:blipFill>
      <xdr:spPr>
        <a:xfrm>
          <a:off x="2343150" y="5467350"/>
          <a:ext cx="4524375" cy="1514475"/>
        </a:xfrm>
        <a:prstGeom prst="rect">
          <a:avLst/>
        </a:prstGeom>
        <a:noFill/>
        <a:ln w="9525" cmpd="sng">
          <a:noFill/>
        </a:ln>
      </xdr:spPr>
    </xdr:pic>
    <xdr:clientData/>
  </xdr:twoCellAnchor>
  <xdr:twoCellAnchor>
    <xdr:from>
      <xdr:col>1</xdr:col>
      <xdr:colOff>1666875</xdr:colOff>
      <xdr:row>35</xdr:row>
      <xdr:rowOff>123825</xdr:rowOff>
    </xdr:from>
    <xdr:to>
      <xdr:col>1</xdr:col>
      <xdr:colOff>7372350</xdr:colOff>
      <xdr:row>40</xdr:row>
      <xdr:rowOff>28575</xdr:rowOff>
    </xdr:to>
    <xdr:pic>
      <xdr:nvPicPr>
        <xdr:cNvPr id="2" name="Imagen 15"/>
        <xdr:cNvPicPr preferRelativeResize="1">
          <a:picLocks noChangeAspect="1"/>
        </xdr:cNvPicPr>
      </xdr:nvPicPr>
      <xdr:blipFill>
        <a:blip r:embed="rId2"/>
        <a:stretch>
          <a:fillRect/>
        </a:stretch>
      </xdr:blipFill>
      <xdr:spPr>
        <a:xfrm>
          <a:off x="2190750" y="9982200"/>
          <a:ext cx="5705475" cy="3667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O182"/>
  <sheetViews>
    <sheetView tabSelected="1" zoomScale="70" zoomScaleNormal="70" zoomScalePageLayoutView="0" workbookViewId="0" topLeftCell="H16">
      <selection activeCell="M22" sqref="M22:M25"/>
    </sheetView>
  </sheetViews>
  <sheetFormatPr defaultColWidth="10.7109375" defaultRowHeight="15"/>
  <cols>
    <col min="1" max="1" width="22.140625" style="0" customWidth="1"/>
    <col min="2" max="2" width="9.8515625" style="7" hidden="1" customWidth="1"/>
    <col min="3" max="3" width="23.57421875" style="0" customWidth="1"/>
    <col min="4" max="4" width="34.140625" style="0" customWidth="1"/>
    <col min="5" max="9" width="22.28125" style="0" customWidth="1"/>
    <col min="10" max="10" width="29.421875" style="0" customWidth="1"/>
    <col min="11" max="11" width="36.421875" style="0" customWidth="1"/>
    <col min="12" max="12" width="34.421875" style="0" customWidth="1"/>
    <col min="13" max="13" width="55.57421875" style="0" customWidth="1"/>
    <col min="14" max="14" width="15.421875" style="0" customWidth="1"/>
    <col min="15" max="15" width="13.421875" style="0" customWidth="1"/>
    <col min="16" max="16" width="15.7109375" style="0" customWidth="1"/>
    <col min="17" max="17" width="12.8515625" style="0" customWidth="1"/>
    <col min="18" max="18" width="14.57421875" style="0" customWidth="1"/>
    <col min="19" max="19" width="61.8515625" style="0" customWidth="1"/>
    <col min="20" max="20" width="21.7109375" style="0" customWidth="1"/>
    <col min="21" max="21" width="13.57421875" style="0" customWidth="1"/>
    <col min="22" max="23" width="13.00390625" style="0" customWidth="1"/>
    <col min="24" max="24" width="10.7109375" style="0" customWidth="1"/>
    <col min="25" max="25" width="25.7109375" style="0" customWidth="1"/>
    <col min="26" max="26" width="20.140625" style="0" customWidth="1"/>
    <col min="27" max="27" width="21.7109375" style="0" customWidth="1"/>
    <col min="28" max="28" width="27.00390625" style="0" customWidth="1"/>
    <col min="29" max="29" width="16.57421875" style="0" customWidth="1"/>
    <col min="30" max="30" width="19.140625" style="0" customWidth="1"/>
    <col min="31" max="31" width="16.57421875" style="0" customWidth="1"/>
    <col min="32" max="33" width="20.00390625" style="0" customWidth="1"/>
    <col min="34" max="34" width="21.8515625" style="0" customWidth="1"/>
    <col min="35" max="35" width="21.7109375" style="0" customWidth="1"/>
    <col min="36" max="36" width="71.00390625" style="0" customWidth="1"/>
    <col min="37" max="37" width="27.7109375" style="0" customWidth="1"/>
    <col min="38" max="38" width="27.7109375" style="27" customWidth="1"/>
    <col min="39" max="39" width="50.7109375" style="0" customWidth="1"/>
    <col min="40" max="40" width="33.00390625" style="0" customWidth="1"/>
    <col min="41" max="41" width="16.8515625" style="0" customWidth="1"/>
  </cols>
  <sheetData>
    <row r="1" ht="15.75" thickBot="1"/>
    <row r="2" spans="1:41" ht="15" customHeight="1">
      <c r="A2" s="188"/>
      <c r="B2" s="189"/>
      <c r="C2" s="189"/>
      <c r="D2" s="190"/>
      <c r="E2" s="197" t="s">
        <v>76</v>
      </c>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9"/>
      <c r="AM2" s="173" t="s">
        <v>77</v>
      </c>
      <c r="AN2" s="103" t="s">
        <v>258</v>
      </c>
      <c r="AO2" s="104"/>
    </row>
    <row r="3" spans="1:41" ht="15.75" customHeight="1" thickBot="1">
      <c r="A3" s="191"/>
      <c r="B3" s="192"/>
      <c r="C3" s="192"/>
      <c r="D3" s="193"/>
      <c r="E3" s="200"/>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2"/>
      <c r="AM3" s="174"/>
      <c r="AN3" s="105"/>
      <c r="AO3" s="106"/>
    </row>
    <row r="4" spans="1:41" ht="15" customHeight="1">
      <c r="A4" s="191"/>
      <c r="B4" s="192"/>
      <c r="C4" s="192"/>
      <c r="D4" s="193"/>
      <c r="E4" s="200"/>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2"/>
      <c r="AM4" s="173" t="s">
        <v>78</v>
      </c>
      <c r="AN4" s="103">
        <v>2</v>
      </c>
      <c r="AO4" s="104"/>
    </row>
    <row r="5" spans="1:41" ht="15.75" customHeight="1" thickBot="1">
      <c r="A5" s="191"/>
      <c r="B5" s="192"/>
      <c r="C5" s="192"/>
      <c r="D5" s="193"/>
      <c r="E5" s="200"/>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2"/>
      <c r="AM5" s="174"/>
      <c r="AN5" s="105"/>
      <c r="AO5" s="106"/>
    </row>
    <row r="6" spans="1:41" ht="15" customHeight="1">
      <c r="A6" s="191"/>
      <c r="B6" s="192"/>
      <c r="C6" s="192"/>
      <c r="D6" s="193"/>
      <c r="E6" s="200"/>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2"/>
      <c r="AM6" s="175" t="s">
        <v>79</v>
      </c>
      <c r="AN6" s="107">
        <v>44390</v>
      </c>
      <c r="AO6" s="108"/>
    </row>
    <row r="7" spans="1:41" ht="15.75" customHeight="1" thickBot="1">
      <c r="A7" s="191"/>
      <c r="B7" s="192"/>
      <c r="C7" s="192"/>
      <c r="D7" s="193"/>
      <c r="E7" s="200"/>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2"/>
      <c r="AM7" s="176"/>
      <c r="AN7" s="109"/>
      <c r="AO7" s="110"/>
    </row>
    <row r="8" spans="1:41" ht="15" customHeight="1">
      <c r="A8" s="191"/>
      <c r="B8" s="192"/>
      <c r="C8" s="192"/>
      <c r="D8" s="193"/>
      <c r="E8" s="200"/>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2"/>
      <c r="AM8" s="173" t="s">
        <v>80</v>
      </c>
      <c r="AN8" s="111" t="s">
        <v>257</v>
      </c>
      <c r="AO8" s="112"/>
    </row>
    <row r="9" spans="1:41" ht="15.75" customHeight="1" thickBot="1">
      <c r="A9" s="194"/>
      <c r="B9" s="195"/>
      <c r="C9" s="195"/>
      <c r="D9" s="196"/>
      <c r="E9" s="203"/>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5"/>
      <c r="AM9" s="174"/>
      <c r="AN9" s="105"/>
      <c r="AO9" s="106"/>
    </row>
    <row r="10" spans="4:28" ht="15.75" thickBot="1">
      <c r="D10" s="1"/>
      <c r="E10" s="1"/>
      <c r="F10" s="1"/>
      <c r="G10" s="1"/>
      <c r="H10" s="1"/>
      <c r="I10" s="1"/>
      <c r="J10" s="1"/>
      <c r="K10" s="2"/>
      <c r="L10" s="2"/>
      <c r="M10" s="2"/>
      <c r="N10" s="2"/>
      <c r="O10" s="2"/>
      <c r="P10" s="2"/>
      <c r="Q10" s="2"/>
      <c r="R10" s="2"/>
      <c r="S10" s="2"/>
      <c r="T10" s="2"/>
      <c r="U10" s="2"/>
      <c r="V10" s="2"/>
      <c r="W10" s="2"/>
      <c r="X10" s="2"/>
      <c r="Y10" s="2"/>
      <c r="Z10" s="2"/>
      <c r="AA10" s="2"/>
      <c r="AB10" s="2"/>
    </row>
    <row r="11" spans="4:28" ht="27" customHeight="1" thickBot="1">
      <c r="D11" s="13" t="s">
        <v>2</v>
      </c>
      <c r="E11" s="12" t="s">
        <v>552</v>
      </c>
      <c r="F11" s="5"/>
      <c r="G11" s="5"/>
      <c r="H11" s="5"/>
      <c r="I11" s="5"/>
      <c r="J11" s="5"/>
      <c r="K11" s="4"/>
      <c r="L11" s="2"/>
      <c r="M11" s="2"/>
      <c r="N11" s="2"/>
      <c r="O11" s="2"/>
      <c r="P11" s="2"/>
      <c r="Q11" s="2"/>
      <c r="R11" s="2"/>
      <c r="S11" s="2"/>
      <c r="T11" s="2"/>
      <c r="U11" s="2"/>
      <c r="V11" s="2"/>
      <c r="W11" s="2"/>
      <c r="X11" s="2"/>
      <c r="Y11" s="2"/>
      <c r="Z11" s="2"/>
      <c r="AA11" s="2"/>
      <c r="AB11" s="2"/>
    </row>
    <row r="12" spans="4:28" ht="15.75" thickBot="1">
      <c r="D12" s="1"/>
      <c r="E12" s="6"/>
      <c r="F12" s="6"/>
      <c r="G12" s="6"/>
      <c r="H12" s="6"/>
      <c r="I12" s="6"/>
      <c r="J12" s="6"/>
      <c r="K12" s="4"/>
      <c r="L12" s="2"/>
      <c r="M12" s="2"/>
      <c r="N12" s="2"/>
      <c r="O12" s="2"/>
      <c r="P12" s="2"/>
      <c r="Q12" s="2"/>
      <c r="R12" s="2"/>
      <c r="S12" s="2"/>
      <c r="T12" s="2"/>
      <c r="U12" s="2"/>
      <c r="V12" s="2"/>
      <c r="W12" s="2"/>
      <c r="X12" s="2"/>
      <c r="Y12" s="2"/>
      <c r="Z12" s="2"/>
      <c r="AA12" s="2"/>
      <c r="AB12" s="2"/>
    </row>
    <row r="13" spans="4:28" ht="27" customHeight="1" thickBot="1">
      <c r="D13" s="13" t="s">
        <v>4</v>
      </c>
      <c r="E13" s="178" t="s">
        <v>282</v>
      </c>
      <c r="F13" s="179"/>
      <c r="G13" s="179"/>
      <c r="H13" s="179"/>
      <c r="I13" s="179"/>
      <c r="J13" s="179"/>
      <c r="K13" s="180"/>
      <c r="L13" s="3"/>
      <c r="M13" s="2"/>
      <c r="N13" s="2"/>
      <c r="O13" s="2"/>
      <c r="P13" s="2"/>
      <c r="Q13" s="2"/>
      <c r="R13" s="2"/>
      <c r="S13" s="2"/>
      <c r="T13" s="2"/>
      <c r="U13" s="2"/>
      <c r="V13" s="2"/>
      <c r="W13" s="2"/>
      <c r="X13" s="2"/>
      <c r="Y13" s="2"/>
      <c r="Z13" s="2"/>
      <c r="AA13" s="2"/>
      <c r="AB13" s="2"/>
    </row>
    <row r="14" spans="4:28" ht="147" customHeight="1" thickBot="1">
      <c r="D14" s="13" t="s">
        <v>5</v>
      </c>
      <c r="E14" s="181" t="str">
        <f>VLOOKUP(E13,Datos!A2:B13,2,FALSE)</f>
        <v>Promover y orientar la ejecución de planes, programas y proyectos en las áreas sociales, económicas, productivas y de competitividad, Culturales, Turísticas, Agropecuarias, Forestales, Ambientales y Pesqueras, Infraestructurales y de Vivienda; que permitan la dinámica sostenible, para el desarrollo y crecimiento de la comunidad santandereana.</v>
      </c>
      <c r="F14" s="182"/>
      <c r="G14" s="182"/>
      <c r="H14" s="182"/>
      <c r="I14" s="182"/>
      <c r="J14" s="182"/>
      <c r="K14" s="183"/>
      <c r="L14" s="3"/>
      <c r="M14" s="2"/>
      <c r="N14" s="2"/>
      <c r="O14" s="2"/>
      <c r="P14" s="2"/>
      <c r="Q14" s="2"/>
      <c r="R14" s="2"/>
      <c r="S14" s="2"/>
      <c r="T14" s="2"/>
      <c r="U14" s="2"/>
      <c r="V14" s="2"/>
      <c r="W14" s="2"/>
      <c r="X14" s="2"/>
      <c r="Y14" s="2"/>
      <c r="Z14" s="2"/>
      <c r="AA14" s="2"/>
      <c r="AB14" s="2"/>
    </row>
    <row r="15" spans="4:28" ht="123.75" customHeight="1" thickBot="1">
      <c r="D15" s="13" t="s">
        <v>6</v>
      </c>
      <c r="E15" s="181" t="str">
        <f>VLOOKUP(E13,Datos!A1:C13,3,FALSE)</f>
        <v>Inicia con la identificación de las necesidades de la comunidad Santandereana y finaliza con la gestión y ejecución de los proyectos formulados.</v>
      </c>
      <c r="F15" s="182"/>
      <c r="G15" s="182"/>
      <c r="H15" s="182"/>
      <c r="I15" s="182"/>
      <c r="J15" s="182"/>
      <c r="K15" s="183"/>
      <c r="L15" s="3"/>
      <c r="M15" s="2"/>
      <c r="N15" s="2"/>
      <c r="O15" s="2"/>
      <c r="P15" s="2"/>
      <c r="Q15" s="2"/>
      <c r="R15" s="2"/>
      <c r="S15" s="2"/>
      <c r="T15" s="2"/>
      <c r="U15" s="2"/>
      <c r="V15" s="2"/>
      <c r="W15" s="2"/>
      <c r="X15" s="2"/>
      <c r="Y15" s="2"/>
      <c r="Z15" s="2"/>
      <c r="AA15" s="2"/>
      <c r="AB15" s="2"/>
    </row>
    <row r="16" spans="4:28" ht="15">
      <c r="D16" s="1"/>
      <c r="E16" s="1"/>
      <c r="F16" s="1"/>
      <c r="G16" s="1"/>
      <c r="H16" s="1"/>
      <c r="I16" s="1"/>
      <c r="J16" s="1"/>
      <c r="K16" s="2"/>
      <c r="L16" s="2"/>
      <c r="M16" s="2"/>
      <c r="N16" s="2"/>
      <c r="O16" s="2"/>
      <c r="P16" s="2"/>
      <c r="Q16" s="2"/>
      <c r="R16" s="2"/>
      <c r="S16" s="2"/>
      <c r="T16" s="2"/>
      <c r="U16" s="2"/>
      <c r="V16" s="2"/>
      <c r="W16" s="2"/>
      <c r="X16" s="2"/>
      <c r="Y16" s="2"/>
      <c r="Z16" s="2"/>
      <c r="AA16" s="2"/>
      <c r="AB16" s="2"/>
    </row>
    <row r="17" spans="4:28" ht="15">
      <c r="D17" s="1"/>
      <c r="E17" s="1"/>
      <c r="F17" s="1"/>
      <c r="G17" s="1"/>
      <c r="H17" s="1"/>
      <c r="I17" s="1"/>
      <c r="J17" s="1"/>
      <c r="K17" s="2"/>
      <c r="L17" s="2"/>
      <c r="M17" s="2"/>
      <c r="N17" s="2"/>
      <c r="O17" s="2"/>
      <c r="P17" s="2"/>
      <c r="Q17" s="2"/>
      <c r="R17" s="2"/>
      <c r="S17" s="2"/>
      <c r="T17" s="2"/>
      <c r="U17" s="2"/>
      <c r="V17" s="2"/>
      <c r="W17" s="2"/>
      <c r="X17" s="2"/>
      <c r="Y17" s="2"/>
      <c r="Z17" s="2"/>
      <c r="AA17" s="2"/>
      <c r="AB17" s="2"/>
    </row>
    <row r="18" ht="15" customHeight="1" thickBot="1"/>
    <row r="19" spans="1:41" ht="31.5" customHeight="1" thickBot="1">
      <c r="A19" s="140" t="s">
        <v>8</v>
      </c>
      <c r="B19" s="143"/>
      <c r="C19" s="140" t="s">
        <v>171</v>
      </c>
      <c r="D19" s="155" t="s">
        <v>10</v>
      </c>
      <c r="E19" s="155" t="s">
        <v>9</v>
      </c>
      <c r="F19" s="149" t="s">
        <v>11</v>
      </c>
      <c r="G19" s="146" t="s">
        <v>73</v>
      </c>
      <c r="H19" s="146" t="s">
        <v>172</v>
      </c>
      <c r="I19" s="146" t="s">
        <v>74</v>
      </c>
      <c r="J19" s="149" t="s">
        <v>75</v>
      </c>
      <c r="K19" s="155" t="s">
        <v>264</v>
      </c>
      <c r="L19" s="155" t="s">
        <v>319</v>
      </c>
      <c r="M19" s="155" t="s">
        <v>30</v>
      </c>
      <c r="N19" s="172" t="s">
        <v>320</v>
      </c>
      <c r="O19" s="172"/>
      <c r="P19" s="172"/>
      <c r="Q19" s="172"/>
      <c r="R19" s="172"/>
      <c r="S19" s="172" t="s">
        <v>324</v>
      </c>
      <c r="T19" s="165" t="s">
        <v>12</v>
      </c>
      <c r="U19" s="166"/>
      <c r="V19" s="166"/>
      <c r="W19" s="166"/>
      <c r="X19" s="177"/>
      <c r="Y19" s="165" t="s">
        <v>16</v>
      </c>
      <c r="Z19" s="166"/>
      <c r="AA19" s="166"/>
      <c r="AB19" s="166"/>
      <c r="AC19" s="169" t="s">
        <v>332</v>
      </c>
      <c r="AD19" s="169"/>
      <c r="AE19" s="169" t="s">
        <v>370</v>
      </c>
      <c r="AF19" s="184" t="s">
        <v>371</v>
      </c>
      <c r="AG19" s="185"/>
      <c r="AH19" s="169" t="s">
        <v>372</v>
      </c>
      <c r="AI19" s="159" t="s">
        <v>373</v>
      </c>
      <c r="AJ19" s="152" t="s">
        <v>374</v>
      </c>
      <c r="AK19" s="162" t="s">
        <v>375</v>
      </c>
      <c r="AL19" s="149" t="s">
        <v>376</v>
      </c>
      <c r="AM19" s="149" t="s">
        <v>377</v>
      </c>
      <c r="AN19" s="162" t="s">
        <v>378</v>
      </c>
      <c r="AO19" s="162" t="s">
        <v>379</v>
      </c>
    </row>
    <row r="20" spans="1:41" ht="92.25" customHeight="1" thickBot="1">
      <c r="A20" s="141"/>
      <c r="B20" s="144"/>
      <c r="C20" s="141"/>
      <c r="D20" s="155"/>
      <c r="E20" s="155"/>
      <c r="F20" s="150"/>
      <c r="G20" s="147"/>
      <c r="H20" s="147"/>
      <c r="I20" s="147"/>
      <c r="J20" s="150"/>
      <c r="K20" s="155"/>
      <c r="L20" s="155"/>
      <c r="M20" s="155"/>
      <c r="N20" s="172"/>
      <c r="O20" s="172"/>
      <c r="P20" s="172"/>
      <c r="Q20" s="172"/>
      <c r="R20" s="172"/>
      <c r="S20" s="172"/>
      <c r="T20" s="172" t="s">
        <v>325</v>
      </c>
      <c r="U20" s="172" t="s">
        <v>326</v>
      </c>
      <c r="V20" s="172"/>
      <c r="W20" s="172" t="s">
        <v>327</v>
      </c>
      <c r="X20" s="172"/>
      <c r="Y20" s="24" t="s">
        <v>328</v>
      </c>
      <c r="Z20" s="25" t="s">
        <v>329</v>
      </c>
      <c r="AA20" s="25" t="s">
        <v>330</v>
      </c>
      <c r="AB20" s="24" t="s">
        <v>331</v>
      </c>
      <c r="AC20" s="170"/>
      <c r="AD20" s="170"/>
      <c r="AE20" s="170"/>
      <c r="AF20" s="186"/>
      <c r="AG20" s="187"/>
      <c r="AH20" s="170"/>
      <c r="AI20" s="160"/>
      <c r="AJ20" s="153"/>
      <c r="AK20" s="163"/>
      <c r="AL20" s="150"/>
      <c r="AM20" s="150"/>
      <c r="AN20" s="163"/>
      <c r="AO20" s="163"/>
    </row>
    <row r="21" spans="1:41" ht="78" customHeight="1" thickBot="1">
      <c r="A21" s="141"/>
      <c r="B21" s="145"/>
      <c r="C21" s="142"/>
      <c r="D21" s="149"/>
      <c r="E21" s="155"/>
      <c r="F21" s="151"/>
      <c r="G21" s="148"/>
      <c r="H21" s="148"/>
      <c r="I21" s="148"/>
      <c r="J21" s="151"/>
      <c r="K21" s="155"/>
      <c r="L21" s="155"/>
      <c r="M21" s="155"/>
      <c r="N21" s="25" t="s">
        <v>321</v>
      </c>
      <c r="O21" s="25" t="s">
        <v>7</v>
      </c>
      <c r="P21" s="25" t="s">
        <v>322</v>
      </c>
      <c r="Q21" s="26" t="s">
        <v>7</v>
      </c>
      <c r="R21" s="25" t="s">
        <v>323</v>
      </c>
      <c r="S21" s="172"/>
      <c r="T21" s="172"/>
      <c r="U21" s="25" t="s">
        <v>13</v>
      </c>
      <c r="V21" s="25" t="s">
        <v>1</v>
      </c>
      <c r="W21" s="25" t="s">
        <v>14</v>
      </c>
      <c r="X21" s="25" t="s">
        <v>1</v>
      </c>
      <c r="Y21" s="25" t="s">
        <v>15</v>
      </c>
      <c r="Z21" s="25" t="s">
        <v>15</v>
      </c>
      <c r="AA21" s="25" t="s">
        <v>0</v>
      </c>
      <c r="AB21" s="25" t="s">
        <v>0</v>
      </c>
      <c r="AC21" s="171"/>
      <c r="AD21" s="171"/>
      <c r="AE21" s="171"/>
      <c r="AF21" s="25" t="s">
        <v>17</v>
      </c>
      <c r="AG21" s="25" t="s">
        <v>18</v>
      </c>
      <c r="AH21" s="171"/>
      <c r="AI21" s="161"/>
      <c r="AJ21" s="154"/>
      <c r="AK21" s="164"/>
      <c r="AL21" s="151"/>
      <c r="AM21" s="151"/>
      <c r="AN21" s="164"/>
      <c r="AO21" s="164"/>
    </row>
    <row r="22" spans="1:41" ht="47.25" customHeight="1" thickBot="1">
      <c r="A22" s="136" t="str">
        <f>IF(C22&lt;&gt;"",VLOOKUP(C22,'Codificacion Riesgos'!$C$6:$D$52,2,FALSE)&amp;"-0"&amp;B22,"")</f>
        <v>AGR-01</v>
      </c>
      <c r="B22" s="137">
        <v>1</v>
      </c>
      <c r="C22" s="117" t="s">
        <v>504</v>
      </c>
      <c r="D22" s="135" t="s">
        <v>553</v>
      </c>
      <c r="E22" s="118" t="s">
        <v>23</v>
      </c>
      <c r="F22" s="117" t="s">
        <v>555</v>
      </c>
      <c r="G22" s="117"/>
      <c r="H22" s="117"/>
      <c r="I22" s="117"/>
      <c r="J22" s="117" t="s">
        <v>145</v>
      </c>
      <c r="K22" s="118" t="s">
        <v>554</v>
      </c>
      <c r="L22" s="167" t="s">
        <v>580</v>
      </c>
      <c r="M22" s="133" t="str">
        <f>IF(D22="Riesgo de Gestión",CONCATENATE("Posibilidad de perdida ",F22," por ",K22," debido a ",L22),IF(D22="Riesgo de Seguridad Digital",CONCATENATE(I22," de ",H22," por ",K22," debido a ",L22),""))</f>
        <v>Posibilidad de perdida Economico y Reputacional por Incumplimiento de la meta propuesta en el Plan de Desarrollo debido a  Inadecuada planificación Falta de seguimiento en los indicadores y las metas
Falta de recursos administrativos  Incumplimiento de los cofinanciadores externos  y  Normatividad Nacional                                                  </v>
      </c>
      <c r="N22" s="117">
        <v>2</v>
      </c>
      <c r="O22" s="131">
        <f>+IF(N22=1,0.2,(+IF(N22=2,0.4,+IF(N22=3,0.6,+IF(N22=4,0.8,+IF(N22=5,1,FALSE))))))</f>
        <v>0.4</v>
      </c>
      <c r="P22" s="118">
        <v>3</v>
      </c>
      <c r="Q22" s="131">
        <f>+IF(P22=1,0.2,(+IF(P22=2,0.4,+IF(P22=3,0.6,+IF(P22=4,0.8,+IF(P22=5,1,FALSE))))))</f>
        <v>0.6</v>
      </c>
      <c r="R22" s="133" t="e">
        <f>#VALUE!</f>
        <v>#VALUE!</v>
      </c>
      <c r="S22" s="102" t="s">
        <v>559</v>
      </c>
      <c r="T22" s="9" t="s">
        <v>17</v>
      </c>
      <c r="U22" s="9" t="s">
        <v>265</v>
      </c>
      <c r="V22" s="88">
        <f>+IF(U22="Preventivo",0.25,IF(U22="Detectivo",0.15,IF(U22="Correctivo",0.1,FALSE)))</f>
        <v>0.25</v>
      </c>
      <c r="W22" s="9" t="s">
        <v>560</v>
      </c>
      <c r="X22" s="88">
        <f>+IF(W22="Automatico",0.25,IF(W22="Manual",0.15,FALSE))</f>
        <v>0.15</v>
      </c>
      <c r="Y22" s="8" t="s">
        <v>561</v>
      </c>
      <c r="Z22" s="8" t="s">
        <v>562</v>
      </c>
      <c r="AA22" s="10" t="s">
        <v>563</v>
      </c>
      <c r="AB22" s="10" t="s">
        <v>563</v>
      </c>
      <c r="AC22" s="89">
        <f>V22+X22</f>
        <v>0.4</v>
      </c>
      <c r="AD22" s="129" t="s">
        <v>160</v>
      </c>
      <c r="AE22" s="127">
        <f>IF(SUMIF(T22:T25,"PROBABILIDAD",AC22:AC25)&lt;=50%,SUMIF(T22:T25,"PROBABILIDAD",AC22:AC25),50%)</f>
        <v>0.5</v>
      </c>
      <c r="AF22" s="124">
        <f>(O22-(O22*AE22)*100%)</f>
        <v>0.2</v>
      </c>
      <c r="AG22" s="124">
        <f>(Q22-(Q22*AE24)*100%)</f>
        <v>0.6</v>
      </c>
      <c r="AH22" s="121" t="e">
        <f>#VALUE!</f>
        <v>#VALUE!</v>
      </c>
      <c r="AI22" s="120" t="s">
        <v>564</v>
      </c>
      <c r="AJ22" s="117" t="s">
        <v>565</v>
      </c>
      <c r="AK22" s="117" t="s">
        <v>481</v>
      </c>
      <c r="AL22" s="117" t="s">
        <v>577</v>
      </c>
      <c r="AM22" s="117" t="s">
        <v>566</v>
      </c>
      <c r="AN22" s="116" t="s">
        <v>567</v>
      </c>
      <c r="AO22" s="113" t="s">
        <v>568</v>
      </c>
    </row>
    <row r="23" spans="1:41" ht="47.25" customHeight="1" thickBot="1">
      <c r="A23" s="136"/>
      <c r="B23" s="138"/>
      <c r="C23" s="118"/>
      <c r="D23" s="135"/>
      <c r="E23" s="118"/>
      <c r="F23" s="118"/>
      <c r="G23" s="118"/>
      <c r="H23" s="118"/>
      <c r="I23" s="118"/>
      <c r="J23" s="118"/>
      <c r="K23" s="118"/>
      <c r="L23" s="167"/>
      <c r="M23" s="133"/>
      <c r="N23" s="118"/>
      <c r="O23" s="131"/>
      <c r="P23" s="118"/>
      <c r="Q23" s="131"/>
      <c r="R23" s="133"/>
      <c r="S23" s="101" t="s">
        <v>556</v>
      </c>
      <c r="T23" s="11" t="s">
        <v>17</v>
      </c>
      <c r="U23" s="11" t="s">
        <v>265</v>
      </c>
      <c r="V23" s="88">
        <f aca="true" t="shared" si="0" ref="V23:V86">+IF(U23="Preventivo",0.25,IF(U23="Detectivo",0.15,IF(U23="Correctivo",0.1,FALSE)))</f>
        <v>0.25</v>
      </c>
      <c r="W23" s="9" t="s">
        <v>560</v>
      </c>
      <c r="X23" s="88">
        <f>+IF(W23="Automatico",0.25,IF(W23="Manual",0.15,FALSE))</f>
        <v>0.15</v>
      </c>
      <c r="Y23" s="8" t="s">
        <v>561</v>
      </c>
      <c r="Z23" s="8" t="s">
        <v>562</v>
      </c>
      <c r="AA23" s="10" t="s">
        <v>563</v>
      </c>
      <c r="AB23" s="10" t="s">
        <v>563</v>
      </c>
      <c r="AC23" s="89">
        <f>V23+X23</f>
        <v>0.4</v>
      </c>
      <c r="AD23" s="130"/>
      <c r="AE23" s="128"/>
      <c r="AF23" s="125"/>
      <c r="AG23" s="125"/>
      <c r="AH23" s="122"/>
      <c r="AI23" s="120"/>
      <c r="AJ23" s="118"/>
      <c r="AK23" s="118"/>
      <c r="AL23" s="118"/>
      <c r="AM23" s="118"/>
      <c r="AN23" s="114"/>
      <c r="AO23" s="114"/>
    </row>
    <row r="24" spans="1:41" ht="47.25" customHeight="1" thickBot="1">
      <c r="A24" s="136"/>
      <c r="B24" s="138"/>
      <c r="C24" s="118"/>
      <c r="D24" s="135"/>
      <c r="E24" s="118"/>
      <c r="F24" s="118"/>
      <c r="G24" s="118"/>
      <c r="H24" s="118"/>
      <c r="I24" s="118"/>
      <c r="J24" s="118"/>
      <c r="K24" s="118"/>
      <c r="L24" s="167"/>
      <c r="M24" s="133"/>
      <c r="N24" s="118"/>
      <c r="O24" s="131"/>
      <c r="P24" s="118"/>
      <c r="Q24" s="131"/>
      <c r="R24" s="133"/>
      <c r="S24" s="101" t="s">
        <v>557</v>
      </c>
      <c r="T24" s="11" t="s">
        <v>17</v>
      </c>
      <c r="U24" s="11" t="s">
        <v>265</v>
      </c>
      <c r="V24" s="88">
        <f t="shared" si="0"/>
        <v>0.25</v>
      </c>
      <c r="W24" s="9" t="s">
        <v>560</v>
      </c>
      <c r="X24" s="88">
        <f>+IF(W24="Automatico",0.25,IF(W24="Manual",0.15,FALSE))</f>
        <v>0.15</v>
      </c>
      <c r="Y24" s="8" t="s">
        <v>561</v>
      </c>
      <c r="Z24" s="8" t="s">
        <v>562</v>
      </c>
      <c r="AA24" s="10" t="s">
        <v>563</v>
      </c>
      <c r="AB24" s="10" t="s">
        <v>563</v>
      </c>
      <c r="AC24" s="89">
        <f>V24+X24</f>
        <v>0.4</v>
      </c>
      <c r="AD24" s="127" t="s">
        <v>173</v>
      </c>
      <c r="AE24" s="127">
        <f>IF(SUMIF(T22:T25,"IMPACTO",AC22:AC25)&lt;50%,SUMIF(T22:T25,"IMPACTO",AC22:AC25),50%)</f>
        <v>0</v>
      </c>
      <c r="AF24" s="125"/>
      <c r="AG24" s="125"/>
      <c r="AH24" s="122"/>
      <c r="AI24" s="120"/>
      <c r="AJ24" s="118"/>
      <c r="AK24" s="118"/>
      <c r="AL24" s="118"/>
      <c r="AM24" s="118"/>
      <c r="AN24" s="114"/>
      <c r="AO24" s="114"/>
    </row>
    <row r="25" spans="1:41" ht="47.25" customHeight="1" thickBot="1">
      <c r="A25" s="136"/>
      <c r="B25" s="139"/>
      <c r="C25" s="119"/>
      <c r="D25" s="135"/>
      <c r="E25" s="119"/>
      <c r="F25" s="119"/>
      <c r="G25" s="119"/>
      <c r="H25" s="119"/>
      <c r="I25" s="119"/>
      <c r="J25" s="119"/>
      <c r="K25" s="119"/>
      <c r="L25" s="168"/>
      <c r="M25" s="134"/>
      <c r="N25" s="119"/>
      <c r="O25" s="132"/>
      <c r="P25" s="119"/>
      <c r="Q25" s="132"/>
      <c r="R25" s="134"/>
      <c r="S25" s="101" t="s">
        <v>558</v>
      </c>
      <c r="T25" s="11" t="s">
        <v>17</v>
      </c>
      <c r="U25" s="11" t="s">
        <v>265</v>
      </c>
      <c r="V25" s="88">
        <f t="shared" si="0"/>
        <v>0.25</v>
      </c>
      <c r="W25" s="9" t="s">
        <v>560</v>
      </c>
      <c r="X25" s="88">
        <f>+IF(W25="Automatico",0.25,IF(W25="Manual",0.15,FALSE))</f>
        <v>0.15</v>
      </c>
      <c r="Y25" s="8" t="s">
        <v>561</v>
      </c>
      <c r="Z25" s="8" t="s">
        <v>562</v>
      </c>
      <c r="AA25" s="10" t="s">
        <v>563</v>
      </c>
      <c r="AB25" s="10" t="s">
        <v>563</v>
      </c>
      <c r="AC25" s="89">
        <f>V25+X25</f>
        <v>0.4</v>
      </c>
      <c r="AD25" s="128"/>
      <c r="AE25" s="128"/>
      <c r="AF25" s="126"/>
      <c r="AG25" s="126"/>
      <c r="AH25" s="123"/>
      <c r="AI25" s="120"/>
      <c r="AJ25" s="119"/>
      <c r="AK25" s="119"/>
      <c r="AL25" s="119"/>
      <c r="AM25" s="119"/>
      <c r="AN25" s="115"/>
      <c r="AO25" s="115"/>
    </row>
    <row r="26" spans="1:41" ht="46.5" customHeight="1" thickBot="1">
      <c r="A26" s="136" t="str">
        <f>IF(C26&lt;&gt;"",VLOOKUP(C26,'Codificacion Riesgos'!$C$6:$D$52,2,FALSE)&amp;"-0"&amp;B26,"")</f>
        <v>AGR-02</v>
      </c>
      <c r="B26" s="137">
        <v>2</v>
      </c>
      <c r="C26" s="117" t="s">
        <v>504</v>
      </c>
      <c r="D26" s="135" t="s">
        <v>553</v>
      </c>
      <c r="E26" s="118" t="s">
        <v>28</v>
      </c>
      <c r="F26" s="117" t="s">
        <v>570</v>
      </c>
      <c r="G26" s="117"/>
      <c r="H26" s="117"/>
      <c r="I26" s="117"/>
      <c r="J26" s="117" t="s">
        <v>145</v>
      </c>
      <c r="K26" s="118" t="s">
        <v>569</v>
      </c>
      <c r="L26" s="167" t="s">
        <v>571</v>
      </c>
      <c r="M26" s="133" t="str">
        <f>IF(D26="Riesgo de Gestión",CONCATENATE("Posibilidad de perdida ",F26," por ",K26," debido a ",L26),IF(D26="Riesgo de Seguridad Digital",CONCATENATE(I26," de ",H26," por ",K26," debido a ",L26),""))</f>
        <v>Posibilidad de perdida Reputacional por Incumplimiento en la atencion y/o respuestas a las PQRSD debido a 1. Desconocimiento de las PQRSD
2. Fallas en el reparto de las PQRSD
3. Fallas en el aplicativo de Ventanilla Única de Correspondencia              
4. Clasificacion y Distribución inoportuna de las solicitudes presentadas y direccionadas al sector o grupo correspondiente.                                                          
5. Desconocimiento del proceso actual de dichas peticiones y su curso.                                                                  6. Negligencia del funcionario designado de atender la PQRSD</v>
      </c>
      <c r="N26" s="117">
        <v>2</v>
      </c>
      <c r="O26" s="131">
        <f>+IF(N26=1,0.2,(+IF(N26=2,0.4,+IF(N26=3,0.6,+IF(N26=4,0.8,+IF(N26=5,1,FALSE))))))</f>
        <v>0.4</v>
      </c>
      <c r="P26" s="118">
        <v>3</v>
      </c>
      <c r="Q26" s="131">
        <f>+IF(P26=1,0.2,(+IF(P26=2,0.4,+IF(P26=3,0.6,+IF(P26=4,0.8,+IF(P26=5,1,FALSE))))))</f>
        <v>0.6</v>
      </c>
      <c r="R26" s="133" t="e">
        <f>#VALUE!</f>
        <v>#VALUE!</v>
      </c>
      <c r="S26" s="102" t="s">
        <v>572</v>
      </c>
      <c r="T26" s="11" t="s">
        <v>17</v>
      </c>
      <c r="U26" s="11" t="s">
        <v>265</v>
      </c>
      <c r="V26" s="88">
        <f t="shared" si="0"/>
        <v>0.25</v>
      </c>
      <c r="W26" s="9" t="s">
        <v>560</v>
      </c>
      <c r="X26" s="88">
        <f aca="true" t="shared" si="1" ref="X26:X89">+IF(W26="Automatico",0.25,IF(W26="Manual",0.15,FALSE))</f>
        <v>0.15</v>
      </c>
      <c r="Y26" s="8" t="s">
        <v>561</v>
      </c>
      <c r="Z26" s="8" t="s">
        <v>562</v>
      </c>
      <c r="AA26" s="10" t="s">
        <v>563</v>
      </c>
      <c r="AB26" s="10" t="s">
        <v>563</v>
      </c>
      <c r="AC26" s="89">
        <f aca="true" t="shared" si="2" ref="AC26:AC89">V26+X26</f>
        <v>0.4</v>
      </c>
      <c r="AD26" s="129" t="s">
        <v>160</v>
      </c>
      <c r="AE26" s="127">
        <f>IF(SUMIF(T26:T29,"PROBABILIDAD",AC26:AC29)&lt;=50%,SUMIF(T26:T29,"PROBABILIDAD",AC26:AC29),50%)</f>
        <v>0.5</v>
      </c>
      <c r="AF26" s="124">
        <f>(O26-(O26*AE26)*100%)</f>
        <v>0.2</v>
      </c>
      <c r="AG26" s="124">
        <f>(Q26-(Q26*AE28)*100%)</f>
        <v>0.6</v>
      </c>
      <c r="AH26" s="121" t="e">
        <f>#VALUE!</f>
        <v>#VALUE!</v>
      </c>
      <c r="AI26" s="120" t="s">
        <v>564</v>
      </c>
      <c r="AJ26" s="156" t="s">
        <v>576</v>
      </c>
      <c r="AK26" s="117" t="s">
        <v>481</v>
      </c>
      <c r="AL26" s="117" t="s">
        <v>578</v>
      </c>
      <c r="AM26" s="117" t="s">
        <v>579</v>
      </c>
      <c r="AN26" s="116" t="s">
        <v>567</v>
      </c>
      <c r="AO26" s="113" t="s">
        <v>568</v>
      </c>
    </row>
    <row r="27" spans="1:41" ht="46.5" customHeight="1" thickBot="1">
      <c r="A27" s="136"/>
      <c r="B27" s="138"/>
      <c r="C27" s="118"/>
      <c r="D27" s="135"/>
      <c r="E27" s="118"/>
      <c r="F27" s="118"/>
      <c r="G27" s="118"/>
      <c r="H27" s="118"/>
      <c r="I27" s="118"/>
      <c r="J27" s="118"/>
      <c r="K27" s="118"/>
      <c r="L27" s="167"/>
      <c r="M27" s="133"/>
      <c r="N27" s="118"/>
      <c r="O27" s="131"/>
      <c r="P27" s="118"/>
      <c r="Q27" s="131"/>
      <c r="R27" s="133"/>
      <c r="S27" s="101" t="s">
        <v>573</v>
      </c>
      <c r="T27" s="11" t="s">
        <v>17</v>
      </c>
      <c r="U27" s="11" t="s">
        <v>265</v>
      </c>
      <c r="V27" s="88">
        <f t="shared" si="0"/>
        <v>0.25</v>
      </c>
      <c r="W27" s="9" t="s">
        <v>560</v>
      </c>
      <c r="X27" s="88">
        <f t="shared" si="1"/>
        <v>0.15</v>
      </c>
      <c r="Y27" s="8" t="s">
        <v>561</v>
      </c>
      <c r="Z27" s="8" t="s">
        <v>562</v>
      </c>
      <c r="AA27" s="10" t="s">
        <v>563</v>
      </c>
      <c r="AB27" s="10" t="s">
        <v>563</v>
      </c>
      <c r="AC27" s="89">
        <f t="shared" si="2"/>
        <v>0.4</v>
      </c>
      <c r="AD27" s="130"/>
      <c r="AE27" s="128"/>
      <c r="AF27" s="125"/>
      <c r="AG27" s="125"/>
      <c r="AH27" s="122"/>
      <c r="AI27" s="120"/>
      <c r="AJ27" s="157"/>
      <c r="AK27" s="118"/>
      <c r="AL27" s="118"/>
      <c r="AM27" s="118"/>
      <c r="AN27" s="114"/>
      <c r="AO27" s="114"/>
    </row>
    <row r="28" spans="1:41" ht="46.5" customHeight="1" thickBot="1">
      <c r="A28" s="136"/>
      <c r="B28" s="138"/>
      <c r="C28" s="118"/>
      <c r="D28" s="135"/>
      <c r="E28" s="118"/>
      <c r="F28" s="118"/>
      <c r="G28" s="118"/>
      <c r="H28" s="118"/>
      <c r="I28" s="118"/>
      <c r="J28" s="118"/>
      <c r="K28" s="118"/>
      <c r="L28" s="167"/>
      <c r="M28" s="133"/>
      <c r="N28" s="118"/>
      <c r="O28" s="131"/>
      <c r="P28" s="118"/>
      <c r="Q28" s="131"/>
      <c r="R28" s="133"/>
      <c r="S28" s="101" t="s">
        <v>574</v>
      </c>
      <c r="T28" s="11" t="s">
        <v>17</v>
      </c>
      <c r="U28" s="11" t="s">
        <v>265</v>
      </c>
      <c r="V28" s="88">
        <f t="shared" si="0"/>
        <v>0.25</v>
      </c>
      <c r="W28" s="9" t="s">
        <v>560</v>
      </c>
      <c r="X28" s="88">
        <f t="shared" si="1"/>
        <v>0.15</v>
      </c>
      <c r="Y28" s="8" t="s">
        <v>561</v>
      </c>
      <c r="Z28" s="8" t="s">
        <v>562</v>
      </c>
      <c r="AA28" s="10" t="s">
        <v>563</v>
      </c>
      <c r="AB28" s="10" t="s">
        <v>563</v>
      </c>
      <c r="AC28" s="89">
        <f t="shared" si="2"/>
        <v>0.4</v>
      </c>
      <c r="AD28" s="127" t="s">
        <v>173</v>
      </c>
      <c r="AE28" s="127">
        <f>IF(SUMIF(T26:T29,"IMPACTO",AC26:AC29)&lt;50%,SUMIF(T26:T29,"IMPACTO",AC26:AC29),50%)</f>
        <v>0</v>
      </c>
      <c r="AF28" s="125"/>
      <c r="AG28" s="125"/>
      <c r="AH28" s="122"/>
      <c r="AI28" s="120"/>
      <c r="AJ28" s="157"/>
      <c r="AK28" s="118"/>
      <c r="AL28" s="118"/>
      <c r="AM28" s="118"/>
      <c r="AN28" s="114"/>
      <c r="AO28" s="114"/>
    </row>
    <row r="29" spans="1:41" ht="70.5" customHeight="1" thickBot="1">
      <c r="A29" s="136"/>
      <c r="B29" s="139"/>
      <c r="C29" s="119"/>
      <c r="D29" s="135"/>
      <c r="E29" s="119"/>
      <c r="F29" s="119"/>
      <c r="G29" s="119"/>
      <c r="H29" s="119"/>
      <c r="I29" s="119"/>
      <c r="J29" s="119"/>
      <c r="K29" s="119"/>
      <c r="L29" s="168"/>
      <c r="M29" s="134"/>
      <c r="N29" s="119"/>
      <c r="O29" s="132"/>
      <c r="P29" s="119"/>
      <c r="Q29" s="132"/>
      <c r="R29" s="134"/>
      <c r="S29" s="101" t="s">
        <v>575</v>
      </c>
      <c r="T29" s="11" t="s">
        <v>17</v>
      </c>
      <c r="U29" s="11" t="s">
        <v>265</v>
      </c>
      <c r="V29" s="88">
        <f t="shared" si="0"/>
        <v>0.25</v>
      </c>
      <c r="W29" s="9" t="s">
        <v>560</v>
      </c>
      <c r="X29" s="88">
        <f t="shared" si="1"/>
        <v>0.15</v>
      </c>
      <c r="Y29" s="8" t="s">
        <v>561</v>
      </c>
      <c r="Z29" s="8" t="s">
        <v>562</v>
      </c>
      <c r="AA29" s="10" t="s">
        <v>563</v>
      </c>
      <c r="AB29" s="10" t="s">
        <v>563</v>
      </c>
      <c r="AC29" s="89">
        <f t="shared" si="2"/>
        <v>0.4</v>
      </c>
      <c r="AD29" s="128"/>
      <c r="AE29" s="128"/>
      <c r="AF29" s="126"/>
      <c r="AG29" s="126"/>
      <c r="AH29" s="123"/>
      <c r="AI29" s="120"/>
      <c r="AJ29" s="158"/>
      <c r="AK29" s="119"/>
      <c r="AL29" s="119"/>
      <c r="AM29" s="119"/>
      <c r="AN29" s="115"/>
      <c r="AO29" s="115"/>
    </row>
    <row r="30" spans="1:41" ht="46.5" customHeight="1" thickBot="1">
      <c r="A30" s="136">
        <f>IF(C30&lt;&gt;"",VLOOKUP(C30,'Codificacion Riesgos'!$C$6:$D$52,2,FALSE)&amp;"-0"&amp;B30,"")</f>
      </c>
      <c r="B30" s="137">
        <v>3</v>
      </c>
      <c r="C30" s="117"/>
      <c r="D30" s="135"/>
      <c r="E30" s="118"/>
      <c r="F30" s="117"/>
      <c r="G30" s="117"/>
      <c r="H30" s="117"/>
      <c r="I30" s="117"/>
      <c r="J30" s="117"/>
      <c r="K30" s="118"/>
      <c r="L30" s="118"/>
      <c r="M30" s="133">
        <f>IF(D30="Riesgo de Gestión",CONCATENATE("Posibilidad de perdida ",F30," por ",K30," debido a ",L30),IF(D30="Riesgo de Seguridad Digital",CONCATENATE(I30," de ",H30," por ",K30," debido a ",L30),""))</f>
      </c>
      <c r="N30" s="117"/>
      <c r="O30" s="131" t="b">
        <f>+IF(N30=1,0.2,(+IF(N30=2,0.4,+IF(N30=3,0.6,+IF(N30=4,0.8,+IF(N30=5,1,FALSE))))))</f>
        <v>0</v>
      </c>
      <c r="P30" s="118"/>
      <c r="Q30" s="131" t="b">
        <f>+IF(P30=1,0.2,(+IF(P30=2,0.4,+IF(P30=3,0.6,+IF(P30=4,0.8,+IF(P30=5,1,FALSE))))))</f>
        <v>0</v>
      </c>
      <c r="R30" s="133" t="e">
        <f>#VALUE!</f>
        <v>#VALUE!</v>
      </c>
      <c r="S30" s="8"/>
      <c r="T30" s="11"/>
      <c r="U30" s="11"/>
      <c r="V30" s="88" t="b">
        <f t="shared" si="0"/>
        <v>0</v>
      </c>
      <c r="W30" s="9"/>
      <c r="X30" s="88" t="b">
        <f t="shared" si="1"/>
        <v>0</v>
      </c>
      <c r="Y30" s="8"/>
      <c r="Z30" s="8"/>
      <c r="AA30" s="10"/>
      <c r="AB30" s="10"/>
      <c r="AC30" s="89">
        <f t="shared" si="2"/>
        <v>0</v>
      </c>
      <c r="AD30" s="129" t="s">
        <v>160</v>
      </c>
      <c r="AE30" s="127">
        <f>IF(SUMIF(T30:T33,"PROBABILIDAD",AC30:AC33)&lt;=50%,SUMIF(T30:T33,"PROBABILIDAD",AC30:AC33),50%)</f>
        <v>0</v>
      </c>
      <c r="AF30" s="124">
        <f>(O30-(O30*AE30)*100%)</f>
        <v>0</v>
      </c>
      <c r="AG30" s="124">
        <f>(Q30-(Q30*AE32)*100%)</f>
        <v>0</v>
      </c>
      <c r="AH30" s="121" t="e">
        <f>#VALUE!</f>
        <v>#VALUE!</v>
      </c>
      <c r="AI30" s="120"/>
      <c r="AJ30" s="117"/>
      <c r="AK30" s="117"/>
      <c r="AL30" s="117"/>
      <c r="AM30" s="117"/>
      <c r="AN30" s="116"/>
      <c r="AO30" s="113"/>
    </row>
    <row r="31" spans="1:41" ht="46.5" customHeight="1" thickBot="1">
      <c r="A31" s="136"/>
      <c r="B31" s="138"/>
      <c r="C31" s="118"/>
      <c r="D31" s="135"/>
      <c r="E31" s="118"/>
      <c r="F31" s="118"/>
      <c r="G31" s="118"/>
      <c r="H31" s="118"/>
      <c r="I31" s="118"/>
      <c r="J31" s="118"/>
      <c r="K31" s="118"/>
      <c r="L31" s="118"/>
      <c r="M31" s="133"/>
      <c r="N31" s="118"/>
      <c r="O31" s="131"/>
      <c r="P31" s="118"/>
      <c r="Q31" s="131"/>
      <c r="R31" s="133"/>
      <c r="S31" s="9"/>
      <c r="T31" s="11"/>
      <c r="U31" s="11"/>
      <c r="V31" s="88" t="b">
        <f t="shared" si="0"/>
        <v>0</v>
      </c>
      <c r="W31" s="9"/>
      <c r="X31" s="88" t="b">
        <f t="shared" si="1"/>
        <v>0</v>
      </c>
      <c r="Y31" s="8"/>
      <c r="Z31" s="8"/>
      <c r="AA31" s="10"/>
      <c r="AB31" s="10"/>
      <c r="AC31" s="89">
        <f t="shared" si="2"/>
        <v>0</v>
      </c>
      <c r="AD31" s="130"/>
      <c r="AE31" s="128"/>
      <c r="AF31" s="125"/>
      <c r="AG31" s="125"/>
      <c r="AH31" s="122"/>
      <c r="AI31" s="120"/>
      <c r="AJ31" s="118"/>
      <c r="AK31" s="118"/>
      <c r="AL31" s="118"/>
      <c r="AM31" s="118"/>
      <c r="AN31" s="114"/>
      <c r="AO31" s="114"/>
    </row>
    <row r="32" spans="1:41" ht="46.5" customHeight="1" thickBot="1">
      <c r="A32" s="136"/>
      <c r="B32" s="138"/>
      <c r="C32" s="118"/>
      <c r="D32" s="135"/>
      <c r="E32" s="118"/>
      <c r="F32" s="118"/>
      <c r="G32" s="118"/>
      <c r="H32" s="118"/>
      <c r="I32" s="118"/>
      <c r="J32" s="118"/>
      <c r="K32" s="118"/>
      <c r="L32" s="118"/>
      <c r="M32" s="133"/>
      <c r="N32" s="118"/>
      <c r="O32" s="131"/>
      <c r="P32" s="118"/>
      <c r="Q32" s="131"/>
      <c r="R32" s="133"/>
      <c r="S32" s="9"/>
      <c r="T32" s="11"/>
      <c r="U32" s="11"/>
      <c r="V32" s="88" t="b">
        <f t="shared" si="0"/>
        <v>0</v>
      </c>
      <c r="W32" s="9"/>
      <c r="X32" s="88" t="b">
        <f t="shared" si="1"/>
        <v>0</v>
      </c>
      <c r="Y32" s="8"/>
      <c r="Z32" s="8"/>
      <c r="AA32" s="10"/>
      <c r="AB32" s="10"/>
      <c r="AC32" s="89">
        <f t="shared" si="2"/>
        <v>0</v>
      </c>
      <c r="AD32" s="127" t="s">
        <v>173</v>
      </c>
      <c r="AE32" s="127">
        <f>IF(SUMIF(T30:T33,"IMPACTO",AC30:AC33)&lt;50%,SUMIF(T30:T33,"IMPACTO",AC30:AC33),50%)</f>
        <v>0</v>
      </c>
      <c r="AF32" s="125"/>
      <c r="AG32" s="125"/>
      <c r="AH32" s="122"/>
      <c r="AI32" s="120"/>
      <c r="AJ32" s="118"/>
      <c r="AK32" s="118"/>
      <c r="AL32" s="118"/>
      <c r="AM32" s="118"/>
      <c r="AN32" s="114"/>
      <c r="AO32" s="114"/>
    </row>
    <row r="33" spans="1:41" ht="46.5" customHeight="1" thickBot="1">
      <c r="A33" s="136"/>
      <c r="B33" s="139"/>
      <c r="C33" s="119"/>
      <c r="D33" s="135"/>
      <c r="E33" s="119"/>
      <c r="F33" s="119"/>
      <c r="G33" s="119"/>
      <c r="H33" s="119"/>
      <c r="I33" s="119"/>
      <c r="J33" s="119"/>
      <c r="K33" s="119"/>
      <c r="L33" s="119"/>
      <c r="M33" s="134"/>
      <c r="N33" s="119"/>
      <c r="O33" s="132"/>
      <c r="P33" s="119"/>
      <c r="Q33" s="132"/>
      <c r="R33" s="134"/>
      <c r="S33" s="9"/>
      <c r="T33" s="11"/>
      <c r="U33" s="11"/>
      <c r="V33" s="88" t="b">
        <f t="shared" si="0"/>
        <v>0</v>
      </c>
      <c r="W33" s="9"/>
      <c r="X33" s="88" t="b">
        <f t="shared" si="1"/>
        <v>0</v>
      </c>
      <c r="Y33" s="8"/>
      <c r="Z33" s="8"/>
      <c r="AA33" s="10"/>
      <c r="AB33" s="10"/>
      <c r="AC33" s="89">
        <f t="shared" si="2"/>
        <v>0</v>
      </c>
      <c r="AD33" s="128"/>
      <c r="AE33" s="128"/>
      <c r="AF33" s="126"/>
      <c r="AG33" s="126"/>
      <c r="AH33" s="123"/>
      <c r="AI33" s="120"/>
      <c r="AJ33" s="119"/>
      <c r="AK33" s="119"/>
      <c r="AL33" s="119"/>
      <c r="AM33" s="119"/>
      <c r="AN33" s="115"/>
      <c r="AO33" s="115"/>
    </row>
    <row r="34" spans="1:41" ht="46.5" customHeight="1" thickBot="1">
      <c r="A34" s="136">
        <f>IF(C34&lt;&gt;"",VLOOKUP(C34,'Codificacion Riesgos'!$C$6:$D$52,2,FALSE)&amp;"-0"&amp;B34,"")</f>
      </c>
      <c r="B34" s="137">
        <v>4</v>
      </c>
      <c r="C34" s="117"/>
      <c r="D34" s="135"/>
      <c r="E34" s="118"/>
      <c r="F34" s="117"/>
      <c r="G34" s="117"/>
      <c r="H34" s="117"/>
      <c r="I34" s="117"/>
      <c r="J34" s="117"/>
      <c r="K34" s="118"/>
      <c r="L34" s="118"/>
      <c r="M34" s="133">
        <f>IF(D34="Riesgo de Gestión",CONCATENATE("Posibilidad de perdida ",F34," por ",K34," debido a ",L34),IF(D34="Riesgo de Seguridad Digital",CONCATENATE(I34," de ",H34," por ",K34," debido a ",L34),""))</f>
      </c>
      <c r="N34" s="117"/>
      <c r="O34" s="131" t="b">
        <f>+IF(N34=1,0.2,(+IF(N34=2,0.4,+IF(N34=3,0.6,+IF(N34=4,0.8,+IF(N34=5,1,FALSE))))))</f>
        <v>0</v>
      </c>
      <c r="P34" s="118"/>
      <c r="Q34" s="131" t="b">
        <f>+IF(P34=1,0.2,(+IF(P34=2,0.4,+IF(P34=3,0.6,+IF(P34=4,0.8,+IF(P34=5,1,FALSE))))))</f>
        <v>0</v>
      </c>
      <c r="R34" s="133" t="e">
        <f>#VALUE!</f>
        <v>#VALUE!</v>
      </c>
      <c r="S34" s="8"/>
      <c r="T34" s="11"/>
      <c r="U34" s="11"/>
      <c r="V34" s="88" t="b">
        <f t="shared" si="0"/>
        <v>0</v>
      </c>
      <c r="W34" s="9"/>
      <c r="X34" s="88" t="b">
        <f t="shared" si="1"/>
        <v>0</v>
      </c>
      <c r="Y34" s="8"/>
      <c r="Z34" s="8"/>
      <c r="AA34" s="10"/>
      <c r="AB34" s="10"/>
      <c r="AC34" s="89">
        <f t="shared" si="2"/>
        <v>0</v>
      </c>
      <c r="AD34" s="129" t="s">
        <v>160</v>
      </c>
      <c r="AE34" s="127">
        <f>IF(SUMIF(T34:T37,"PROBABILIDAD",AC34:AC37)&lt;=50%,SUMIF(T34:T37,"PROBABILIDAD",AC34:AC37),50%)</f>
        <v>0</v>
      </c>
      <c r="AF34" s="124">
        <f>(O34-(O34*AE34)*100%)</f>
        <v>0</v>
      </c>
      <c r="AG34" s="124">
        <f>(Q34-(Q34*AE36)*100%)</f>
        <v>0</v>
      </c>
      <c r="AH34" s="121" t="e">
        <f>#VALUE!</f>
        <v>#VALUE!</v>
      </c>
      <c r="AI34" s="120"/>
      <c r="AJ34" s="117"/>
      <c r="AK34" s="117"/>
      <c r="AL34" s="117"/>
      <c r="AM34" s="117"/>
      <c r="AN34" s="116"/>
      <c r="AO34" s="113"/>
    </row>
    <row r="35" spans="1:41" ht="46.5" customHeight="1" thickBot="1">
      <c r="A35" s="136"/>
      <c r="B35" s="138"/>
      <c r="C35" s="118"/>
      <c r="D35" s="135"/>
      <c r="E35" s="118"/>
      <c r="F35" s="118"/>
      <c r="G35" s="118"/>
      <c r="H35" s="118"/>
      <c r="I35" s="118"/>
      <c r="J35" s="118"/>
      <c r="K35" s="118"/>
      <c r="L35" s="118"/>
      <c r="M35" s="133"/>
      <c r="N35" s="118"/>
      <c r="O35" s="131"/>
      <c r="P35" s="118"/>
      <c r="Q35" s="131"/>
      <c r="R35" s="133"/>
      <c r="S35" s="9"/>
      <c r="T35" s="11"/>
      <c r="U35" s="11"/>
      <c r="V35" s="88" t="b">
        <f t="shared" si="0"/>
        <v>0</v>
      </c>
      <c r="W35" s="9"/>
      <c r="X35" s="88" t="b">
        <f t="shared" si="1"/>
        <v>0</v>
      </c>
      <c r="Y35" s="8"/>
      <c r="Z35" s="8"/>
      <c r="AA35" s="10"/>
      <c r="AB35" s="10"/>
      <c r="AC35" s="89">
        <f t="shared" si="2"/>
        <v>0</v>
      </c>
      <c r="AD35" s="130"/>
      <c r="AE35" s="128"/>
      <c r="AF35" s="125"/>
      <c r="AG35" s="125"/>
      <c r="AH35" s="122"/>
      <c r="AI35" s="120"/>
      <c r="AJ35" s="118"/>
      <c r="AK35" s="118"/>
      <c r="AL35" s="118"/>
      <c r="AM35" s="118"/>
      <c r="AN35" s="114"/>
      <c r="AO35" s="114"/>
    </row>
    <row r="36" spans="1:41" ht="46.5" customHeight="1" thickBot="1">
      <c r="A36" s="136"/>
      <c r="B36" s="138"/>
      <c r="C36" s="118"/>
      <c r="D36" s="135"/>
      <c r="E36" s="118"/>
      <c r="F36" s="118"/>
      <c r="G36" s="118"/>
      <c r="H36" s="118"/>
      <c r="I36" s="118"/>
      <c r="J36" s="118"/>
      <c r="K36" s="118"/>
      <c r="L36" s="118"/>
      <c r="M36" s="133"/>
      <c r="N36" s="118"/>
      <c r="O36" s="131"/>
      <c r="P36" s="118"/>
      <c r="Q36" s="131"/>
      <c r="R36" s="133"/>
      <c r="S36" s="9"/>
      <c r="T36" s="11"/>
      <c r="U36" s="11"/>
      <c r="V36" s="88" t="b">
        <f t="shared" si="0"/>
        <v>0</v>
      </c>
      <c r="W36" s="9"/>
      <c r="X36" s="88" t="b">
        <f t="shared" si="1"/>
        <v>0</v>
      </c>
      <c r="Y36" s="8"/>
      <c r="Z36" s="8"/>
      <c r="AA36" s="10"/>
      <c r="AB36" s="10"/>
      <c r="AC36" s="89">
        <f t="shared" si="2"/>
        <v>0</v>
      </c>
      <c r="AD36" s="127" t="s">
        <v>173</v>
      </c>
      <c r="AE36" s="127">
        <f>IF(SUMIF(T34:T37,"IMPACTO",AC34:AC37)&lt;50%,SUMIF(T34:T37,"IMPACTO",AC34:AC37),50%)</f>
        <v>0</v>
      </c>
      <c r="AF36" s="125"/>
      <c r="AG36" s="125"/>
      <c r="AH36" s="122"/>
      <c r="AI36" s="120"/>
      <c r="AJ36" s="118"/>
      <c r="AK36" s="118"/>
      <c r="AL36" s="118"/>
      <c r="AM36" s="118"/>
      <c r="AN36" s="114"/>
      <c r="AO36" s="114"/>
    </row>
    <row r="37" spans="1:41" ht="46.5" customHeight="1" thickBot="1">
      <c r="A37" s="136"/>
      <c r="B37" s="139"/>
      <c r="C37" s="119"/>
      <c r="D37" s="135"/>
      <c r="E37" s="119"/>
      <c r="F37" s="119"/>
      <c r="G37" s="119"/>
      <c r="H37" s="119"/>
      <c r="I37" s="119"/>
      <c r="J37" s="119"/>
      <c r="K37" s="119"/>
      <c r="L37" s="119"/>
      <c r="M37" s="134"/>
      <c r="N37" s="119"/>
      <c r="O37" s="132"/>
      <c r="P37" s="119"/>
      <c r="Q37" s="132"/>
      <c r="R37" s="134"/>
      <c r="S37" s="9"/>
      <c r="T37" s="11"/>
      <c r="U37" s="11"/>
      <c r="V37" s="88" t="b">
        <f t="shared" si="0"/>
        <v>0</v>
      </c>
      <c r="W37" s="9"/>
      <c r="X37" s="88" t="b">
        <f t="shared" si="1"/>
        <v>0</v>
      </c>
      <c r="Y37" s="8"/>
      <c r="Z37" s="8"/>
      <c r="AA37" s="10"/>
      <c r="AB37" s="10"/>
      <c r="AC37" s="89">
        <f t="shared" si="2"/>
        <v>0</v>
      </c>
      <c r="AD37" s="128"/>
      <c r="AE37" s="128"/>
      <c r="AF37" s="126"/>
      <c r="AG37" s="126"/>
      <c r="AH37" s="123"/>
      <c r="AI37" s="120"/>
      <c r="AJ37" s="119"/>
      <c r="AK37" s="119"/>
      <c r="AL37" s="119"/>
      <c r="AM37" s="119"/>
      <c r="AN37" s="115"/>
      <c r="AO37" s="115"/>
    </row>
    <row r="38" spans="1:41" ht="46.5" customHeight="1" thickBot="1">
      <c r="A38" s="136">
        <f>IF(C38&lt;&gt;"",VLOOKUP(C38,'Codificacion Riesgos'!$C$6:$D$52,2,FALSE)&amp;"-0"&amp;B38,"")</f>
      </c>
      <c r="B38" s="137">
        <v>5</v>
      </c>
      <c r="C38" s="117"/>
      <c r="D38" s="135"/>
      <c r="E38" s="118"/>
      <c r="F38" s="117"/>
      <c r="G38" s="117"/>
      <c r="H38" s="117"/>
      <c r="I38" s="117"/>
      <c r="J38" s="117"/>
      <c r="K38" s="118"/>
      <c r="L38" s="118"/>
      <c r="M38" s="133">
        <f>IF(D38="Riesgo de Gestión",CONCATENATE("Posibilidad de perdida ",F38," por ",K38," debido a ",L38),IF(D38="Riesgo de Seguridad Digital",CONCATENATE(I38," de ",H38," por ",K38," debido a ",L38),""))</f>
      </c>
      <c r="N38" s="117"/>
      <c r="O38" s="131" t="b">
        <f>+IF(N38=1,0.2,(+IF(N38=2,0.4,+IF(N38=3,0.6,+IF(N38=4,0.8,+IF(N38=5,1,FALSE))))))</f>
        <v>0</v>
      </c>
      <c r="P38" s="118"/>
      <c r="Q38" s="131" t="b">
        <f>+IF(P38=1,0.2,(+IF(P38=2,0.4,+IF(P38=3,0.6,+IF(P38=4,0.8,+IF(P38=5,1,FALSE))))))</f>
        <v>0</v>
      </c>
      <c r="R38" s="133" t="e">
        <f>#VALUE!</f>
        <v>#VALUE!</v>
      </c>
      <c r="S38" s="8"/>
      <c r="T38" s="11"/>
      <c r="U38" s="11"/>
      <c r="V38" s="88" t="b">
        <f t="shared" si="0"/>
        <v>0</v>
      </c>
      <c r="W38" s="9"/>
      <c r="X38" s="88" t="b">
        <f t="shared" si="1"/>
        <v>0</v>
      </c>
      <c r="Y38" s="8"/>
      <c r="Z38" s="8"/>
      <c r="AA38" s="10"/>
      <c r="AB38" s="10"/>
      <c r="AC38" s="89">
        <f t="shared" si="2"/>
        <v>0</v>
      </c>
      <c r="AD38" s="129" t="s">
        <v>160</v>
      </c>
      <c r="AE38" s="127">
        <f>IF(SUMIF(T38:T41,"PROBABILIDAD",AC38:AC41)&lt;=50%,SUMIF(T38:T41,"PROBABILIDAD",AC38:AC41),50%)</f>
        <v>0</v>
      </c>
      <c r="AF38" s="124">
        <f>(O38-(O38*AE38)*100%)</f>
        <v>0</v>
      </c>
      <c r="AG38" s="124">
        <f>(Q38-(Q38*AE40)*100%)</f>
        <v>0</v>
      </c>
      <c r="AH38" s="121" t="e">
        <f>#VALUE!</f>
        <v>#VALUE!</v>
      </c>
      <c r="AI38" s="120"/>
      <c r="AJ38" s="117"/>
      <c r="AK38" s="117"/>
      <c r="AL38" s="117"/>
      <c r="AM38" s="117"/>
      <c r="AN38" s="116"/>
      <c r="AO38" s="113"/>
    </row>
    <row r="39" spans="1:41" ht="46.5" customHeight="1" thickBot="1">
      <c r="A39" s="136"/>
      <c r="B39" s="138"/>
      <c r="C39" s="118"/>
      <c r="D39" s="135"/>
      <c r="E39" s="118"/>
      <c r="F39" s="118"/>
      <c r="G39" s="118"/>
      <c r="H39" s="118"/>
      <c r="I39" s="118"/>
      <c r="J39" s="118"/>
      <c r="K39" s="118"/>
      <c r="L39" s="118"/>
      <c r="M39" s="133"/>
      <c r="N39" s="118"/>
      <c r="O39" s="131"/>
      <c r="P39" s="118"/>
      <c r="Q39" s="131"/>
      <c r="R39" s="133"/>
      <c r="S39" s="9"/>
      <c r="T39" s="11"/>
      <c r="U39" s="11"/>
      <c r="V39" s="88" t="b">
        <f t="shared" si="0"/>
        <v>0</v>
      </c>
      <c r="W39" s="9"/>
      <c r="X39" s="88" t="b">
        <f t="shared" si="1"/>
        <v>0</v>
      </c>
      <c r="Y39" s="8"/>
      <c r="Z39" s="8"/>
      <c r="AA39" s="10"/>
      <c r="AB39" s="10"/>
      <c r="AC39" s="89">
        <f t="shared" si="2"/>
        <v>0</v>
      </c>
      <c r="AD39" s="130"/>
      <c r="AE39" s="128"/>
      <c r="AF39" s="125"/>
      <c r="AG39" s="125"/>
      <c r="AH39" s="122"/>
      <c r="AI39" s="120"/>
      <c r="AJ39" s="118"/>
      <c r="AK39" s="118"/>
      <c r="AL39" s="118"/>
      <c r="AM39" s="118"/>
      <c r="AN39" s="114"/>
      <c r="AO39" s="114"/>
    </row>
    <row r="40" spans="1:41" ht="46.5" customHeight="1" thickBot="1">
      <c r="A40" s="136"/>
      <c r="B40" s="138"/>
      <c r="C40" s="118"/>
      <c r="D40" s="135"/>
      <c r="E40" s="118"/>
      <c r="F40" s="118"/>
      <c r="G40" s="118"/>
      <c r="H40" s="118"/>
      <c r="I40" s="118"/>
      <c r="J40" s="118"/>
      <c r="K40" s="118"/>
      <c r="L40" s="118"/>
      <c r="M40" s="133"/>
      <c r="N40" s="118"/>
      <c r="O40" s="131"/>
      <c r="P40" s="118"/>
      <c r="Q40" s="131"/>
      <c r="R40" s="133"/>
      <c r="S40" s="9"/>
      <c r="T40" s="11"/>
      <c r="U40" s="11"/>
      <c r="V40" s="88" t="b">
        <f t="shared" si="0"/>
        <v>0</v>
      </c>
      <c r="W40" s="9"/>
      <c r="X40" s="88" t="b">
        <f t="shared" si="1"/>
        <v>0</v>
      </c>
      <c r="Y40" s="8"/>
      <c r="Z40" s="8"/>
      <c r="AA40" s="10"/>
      <c r="AB40" s="10"/>
      <c r="AC40" s="89">
        <f t="shared" si="2"/>
        <v>0</v>
      </c>
      <c r="AD40" s="127" t="s">
        <v>173</v>
      </c>
      <c r="AE40" s="127">
        <f>IF(SUMIF(T38:T41,"IMPACTO",AC38:AC41)&lt;50%,SUMIF(T38:T41,"IMPACTO",AC38:AC41),50%)</f>
        <v>0</v>
      </c>
      <c r="AF40" s="125"/>
      <c r="AG40" s="125"/>
      <c r="AH40" s="122"/>
      <c r="AI40" s="120"/>
      <c r="AJ40" s="118"/>
      <c r="AK40" s="118"/>
      <c r="AL40" s="118"/>
      <c r="AM40" s="118"/>
      <c r="AN40" s="114"/>
      <c r="AO40" s="114"/>
    </row>
    <row r="41" spans="1:41" ht="46.5" customHeight="1" thickBot="1">
      <c r="A41" s="136"/>
      <c r="B41" s="139"/>
      <c r="C41" s="119"/>
      <c r="D41" s="135"/>
      <c r="E41" s="119"/>
      <c r="F41" s="119"/>
      <c r="G41" s="119"/>
      <c r="H41" s="119"/>
      <c r="I41" s="119"/>
      <c r="J41" s="119"/>
      <c r="K41" s="119"/>
      <c r="L41" s="119"/>
      <c r="M41" s="134"/>
      <c r="N41" s="119"/>
      <c r="O41" s="132"/>
      <c r="P41" s="119"/>
      <c r="Q41" s="132"/>
      <c r="R41" s="134"/>
      <c r="S41" s="9"/>
      <c r="T41" s="11"/>
      <c r="U41" s="11"/>
      <c r="V41" s="88" t="b">
        <f t="shared" si="0"/>
        <v>0</v>
      </c>
      <c r="W41" s="9"/>
      <c r="X41" s="88" t="b">
        <f t="shared" si="1"/>
        <v>0</v>
      </c>
      <c r="Y41" s="8"/>
      <c r="Z41" s="8"/>
      <c r="AA41" s="10"/>
      <c r="AB41" s="10"/>
      <c r="AC41" s="89">
        <f t="shared" si="2"/>
        <v>0</v>
      </c>
      <c r="AD41" s="128"/>
      <c r="AE41" s="128"/>
      <c r="AF41" s="126"/>
      <c r="AG41" s="126"/>
      <c r="AH41" s="123"/>
      <c r="AI41" s="120"/>
      <c r="AJ41" s="119"/>
      <c r="AK41" s="119"/>
      <c r="AL41" s="119"/>
      <c r="AM41" s="119"/>
      <c r="AN41" s="115"/>
      <c r="AO41" s="115"/>
    </row>
    <row r="42" spans="1:41" ht="46.5" customHeight="1" thickBot="1">
      <c r="A42" s="136">
        <f>IF(C42&lt;&gt;"",VLOOKUP(C42,'Codificacion Riesgos'!$C$6:$D$52,2,FALSE)&amp;"-0"&amp;B42,"")</f>
      </c>
      <c r="B42" s="137">
        <v>6</v>
      </c>
      <c r="C42" s="117"/>
      <c r="D42" s="135"/>
      <c r="E42" s="118"/>
      <c r="F42" s="117"/>
      <c r="G42" s="117"/>
      <c r="H42" s="117"/>
      <c r="I42" s="117"/>
      <c r="J42" s="117"/>
      <c r="K42" s="118"/>
      <c r="L42" s="118"/>
      <c r="M42" s="133">
        <f>IF(D42="Riesgo de Gestión",CONCATENATE("Posibilidad de perdida ",F42," por ",K42," debido a ",L42),IF(D42="Riesgo de Seguridad Digital",CONCATENATE(I42," de ",H42," por ",K42," debido a ",L42),""))</f>
      </c>
      <c r="N42" s="117"/>
      <c r="O42" s="131" t="b">
        <f>+IF(N42=1,0.2,(+IF(N42=2,0.4,+IF(N42=3,0.6,+IF(N42=4,0.8,+IF(N42=5,1,FALSE))))))</f>
        <v>0</v>
      </c>
      <c r="P42" s="118"/>
      <c r="Q42" s="131" t="b">
        <f>+IF(P42=1,0.2,(+IF(P42=2,0.4,+IF(P42=3,0.6,+IF(P42=4,0.8,+IF(P42=5,1,FALSE))))))</f>
        <v>0</v>
      </c>
      <c r="R42" s="133" t="e">
        <f>#VALUE!</f>
        <v>#VALUE!</v>
      </c>
      <c r="S42" s="8"/>
      <c r="T42" s="11"/>
      <c r="U42" s="11"/>
      <c r="V42" s="88" t="b">
        <f t="shared" si="0"/>
        <v>0</v>
      </c>
      <c r="W42" s="9"/>
      <c r="X42" s="88" t="b">
        <f t="shared" si="1"/>
        <v>0</v>
      </c>
      <c r="Y42" s="8"/>
      <c r="Z42" s="8"/>
      <c r="AA42" s="10"/>
      <c r="AB42" s="10"/>
      <c r="AC42" s="89">
        <f t="shared" si="2"/>
        <v>0</v>
      </c>
      <c r="AD42" s="129" t="s">
        <v>160</v>
      </c>
      <c r="AE42" s="127">
        <f>IF(SUMIF(T42:T45,"PROBABILIDAD",AC42:AC45)&lt;=50%,SUMIF(T42:T45,"PROBABILIDAD",AC42:AC45),50%)</f>
        <v>0</v>
      </c>
      <c r="AF42" s="124">
        <f>(O42-(O42*AE42)*100%)</f>
        <v>0</v>
      </c>
      <c r="AG42" s="124">
        <f>(Q42-(Q42*AE44)*100%)</f>
        <v>0</v>
      </c>
      <c r="AH42" s="121" t="e">
        <f>#VALUE!</f>
        <v>#VALUE!</v>
      </c>
      <c r="AI42" s="120"/>
      <c r="AJ42" s="117"/>
      <c r="AK42" s="117"/>
      <c r="AL42" s="117"/>
      <c r="AM42" s="117"/>
      <c r="AN42" s="116"/>
      <c r="AO42" s="113"/>
    </row>
    <row r="43" spans="1:41" ht="46.5" customHeight="1" thickBot="1">
      <c r="A43" s="136"/>
      <c r="B43" s="138"/>
      <c r="C43" s="118"/>
      <c r="D43" s="135"/>
      <c r="E43" s="118"/>
      <c r="F43" s="118"/>
      <c r="G43" s="118"/>
      <c r="H43" s="118"/>
      <c r="I43" s="118"/>
      <c r="J43" s="118"/>
      <c r="K43" s="118"/>
      <c r="L43" s="118"/>
      <c r="M43" s="133"/>
      <c r="N43" s="118"/>
      <c r="O43" s="131"/>
      <c r="P43" s="118"/>
      <c r="Q43" s="131"/>
      <c r="R43" s="133"/>
      <c r="S43" s="9"/>
      <c r="T43" s="11"/>
      <c r="U43" s="11"/>
      <c r="V43" s="88" t="b">
        <f t="shared" si="0"/>
        <v>0</v>
      </c>
      <c r="W43" s="9"/>
      <c r="X43" s="88" t="b">
        <f t="shared" si="1"/>
        <v>0</v>
      </c>
      <c r="Y43" s="8"/>
      <c r="Z43" s="8"/>
      <c r="AA43" s="10"/>
      <c r="AB43" s="10"/>
      <c r="AC43" s="89">
        <f t="shared" si="2"/>
        <v>0</v>
      </c>
      <c r="AD43" s="130"/>
      <c r="AE43" s="128"/>
      <c r="AF43" s="125"/>
      <c r="AG43" s="125"/>
      <c r="AH43" s="122"/>
      <c r="AI43" s="120"/>
      <c r="AJ43" s="118"/>
      <c r="AK43" s="118"/>
      <c r="AL43" s="118"/>
      <c r="AM43" s="118"/>
      <c r="AN43" s="114"/>
      <c r="AO43" s="114"/>
    </row>
    <row r="44" spans="1:41" ht="46.5" customHeight="1" thickBot="1">
      <c r="A44" s="136"/>
      <c r="B44" s="138"/>
      <c r="C44" s="118"/>
      <c r="D44" s="135"/>
      <c r="E44" s="118"/>
      <c r="F44" s="118"/>
      <c r="G44" s="118"/>
      <c r="H44" s="118"/>
      <c r="I44" s="118"/>
      <c r="J44" s="118"/>
      <c r="K44" s="118"/>
      <c r="L44" s="118"/>
      <c r="M44" s="133"/>
      <c r="N44" s="118"/>
      <c r="O44" s="131"/>
      <c r="P44" s="118"/>
      <c r="Q44" s="131"/>
      <c r="R44" s="133"/>
      <c r="S44" s="9"/>
      <c r="T44" s="11"/>
      <c r="U44" s="11"/>
      <c r="V44" s="88" t="b">
        <f t="shared" si="0"/>
        <v>0</v>
      </c>
      <c r="W44" s="9"/>
      <c r="X44" s="88" t="b">
        <f t="shared" si="1"/>
        <v>0</v>
      </c>
      <c r="Y44" s="8"/>
      <c r="Z44" s="8"/>
      <c r="AA44" s="10"/>
      <c r="AB44" s="10"/>
      <c r="AC44" s="89">
        <f t="shared" si="2"/>
        <v>0</v>
      </c>
      <c r="AD44" s="127" t="s">
        <v>173</v>
      </c>
      <c r="AE44" s="127">
        <f>IF(SUMIF(T42:T45,"IMPACTO",AC42:AC45)&lt;50%,SUMIF(T42:T45,"IMPACTO",AC42:AC45),50%)</f>
        <v>0</v>
      </c>
      <c r="AF44" s="125"/>
      <c r="AG44" s="125"/>
      <c r="AH44" s="122"/>
      <c r="AI44" s="120"/>
      <c r="AJ44" s="118"/>
      <c r="AK44" s="118"/>
      <c r="AL44" s="118"/>
      <c r="AM44" s="118"/>
      <c r="AN44" s="114"/>
      <c r="AO44" s="114"/>
    </row>
    <row r="45" spans="1:41" ht="46.5" customHeight="1" thickBot="1">
      <c r="A45" s="136"/>
      <c r="B45" s="139"/>
      <c r="C45" s="119"/>
      <c r="D45" s="135"/>
      <c r="E45" s="119"/>
      <c r="F45" s="119"/>
      <c r="G45" s="119"/>
      <c r="H45" s="119"/>
      <c r="I45" s="119"/>
      <c r="J45" s="119"/>
      <c r="K45" s="119"/>
      <c r="L45" s="119"/>
      <c r="M45" s="134"/>
      <c r="N45" s="119"/>
      <c r="O45" s="132"/>
      <c r="P45" s="119"/>
      <c r="Q45" s="132"/>
      <c r="R45" s="134"/>
      <c r="S45" s="9"/>
      <c r="T45" s="11"/>
      <c r="U45" s="11"/>
      <c r="V45" s="88" t="b">
        <f t="shared" si="0"/>
        <v>0</v>
      </c>
      <c r="W45" s="9"/>
      <c r="X45" s="88" t="b">
        <f t="shared" si="1"/>
        <v>0</v>
      </c>
      <c r="Y45" s="8"/>
      <c r="Z45" s="8"/>
      <c r="AA45" s="10"/>
      <c r="AB45" s="10"/>
      <c r="AC45" s="89">
        <f t="shared" si="2"/>
        <v>0</v>
      </c>
      <c r="AD45" s="128"/>
      <c r="AE45" s="128"/>
      <c r="AF45" s="126"/>
      <c r="AG45" s="126"/>
      <c r="AH45" s="123"/>
      <c r="AI45" s="120"/>
      <c r="AJ45" s="119"/>
      <c r="AK45" s="119"/>
      <c r="AL45" s="119"/>
      <c r="AM45" s="119"/>
      <c r="AN45" s="115"/>
      <c r="AO45" s="115"/>
    </row>
    <row r="46" spans="1:41" ht="46.5" customHeight="1" thickBot="1">
      <c r="A46" s="136">
        <f>IF(C46&lt;&gt;"",VLOOKUP(C46,'Codificacion Riesgos'!$C$6:$D$52,2,FALSE)&amp;"-0"&amp;B46,"")</f>
      </c>
      <c r="B46" s="137">
        <v>7</v>
      </c>
      <c r="C46" s="117"/>
      <c r="D46" s="135"/>
      <c r="E46" s="118"/>
      <c r="F46" s="117"/>
      <c r="G46" s="117"/>
      <c r="H46" s="117"/>
      <c r="I46" s="117"/>
      <c r="J46" s="117"/>
      <c r="K46" s="118"/>
      <c r="L46" s="118"/>
      <c r="M46" s="133">
        <f>IF(D46="Riesgo de Gestión",CONCATENATE("Posibilidad de perdida ",F46," por ",K46," debido a ",L46),IF(D46="Riesgo de Seguridad Digital",CONCATENATE(I46," de ",H46," por ",K46," debido a ",L46),""))</f>
      </c>
      <c r="N46" s="117"/>
      <c r="O46" s="131" t="b">
        <f>+IF(N46=1,0.2,(+IF(N46=2,0.4,+IF(N46=3,0.6,+IF(N46=4,0.8,+IF(N46=5,1,FALSE))))))</f>
        <v>0</v>
      </c>
      <c r="P46" s="118"/>
      <c r="Q46" s="131" t="b">
        <f>+IF(P46=1,0.2,(+IF(P46=2,0.4,+IF(P46=3,0.6,+IF(P46=4,0.8,+IF(P46=5,1,FALSE))))))</f>
        <v>0</v>
      </c>
      <c r="R46" s="133" t="e">
        <f>#VALUE!</f>
        <v>#VALUE!</v>
      </c>
      <c r="S46" s="8"/>
      <c r="T46" s="11"/>
      <c r="U46" s="11"/>
      <c r="V46" s="88" t="b">
        <f t="shared" si="0"/>
        <v>0</v>
      </c>
      <c r="W46" s="9"/>
      <c r="X46" s="88" t="b">
        <f t="shared" si="1"/>
        <v>0</v>
      </c>
      <c r="Y46" s="8"/>
      <c r="Z46" s="8"/>
      <c r="AA46" s="10"/>
      <c r="AB46" s="10"/>
      <c r="AC46" s="89">
        <f t="shared" si="2"/>
        <v>0</v>
      </c>
      <c r="AD46" s="129" t="s">
        <v>160</v>
      </c>
      <c r="AE46" s="127">
        <f>IF(SUMIF(T46:T49,"PROBABILIDAD",AC46:AC49)&lt;=50%,SUMIF(T46:T49,"PROBABILIDAD",AC46:AC49),50%)</f>
        <v>0</v>
      </c>
      <c r="AF46" s="124">
        <f>(O46-(O46*AE46)*100%)</f>
        <v>0</v>
      </c>
      <c r="AG46" s="124">
        <f>(Q46-(Q46*AE48)*100%)</f>
        <v>0</v>
      </c>
      <c r="AH46" s="121" t="e">
        <f>#VALUE!</f>
        <v>#VALUE!</v>
      </c>
      <c r="AI46" s="120"/>
      <c r="AJ46" s="117"/>
      <c r="AK46" s="117"/>
      <c r="AL46" s="117"/>
      <c r="AM46" s="117"/>
      <c r="AN46" s="116"/>
      <c r="AO46" s="113"/>
    </row>
    <row r="47" spans="1:41" ht="46.5" customHeight="1" thickBot="1">
      <c r="A47" s="136"/>
      <c r="B47" s="138"/>
      <c r="C47" s="118"/>
      <c r="D47" s="135"/>
      <c r="E47" s="118"/>
      <c r="F47" s="118"/>
      <c r="G47" s="118"/>
      <c r="H47" s="118"/>
      <c r="I47" s="118"/>
      <c r="J47" s="118"/>
      <c r="K47" s="118"/>
      <c r="L47" s="118"/>
      <c r="M47" s="133"/>
      <c r="N47" s="118"/>
      <c r="O47" s="131"/>
      <c r="P47" s="118"/>
      <c r="Q47" s="131"/>
      <c r="R47" s="133"/>
      <c r="S47" s="9"/>
      <c r="T47" s="11"/>
      <c r="U47" s="11"/>
      <c r="V47" s="88" t="b">
        <f t="shared" si="0"/>
        <v>0</v>
      </c>
      <c r="W47" s="9"/>
      <c r="X47" s="88" t="b">
        <f t="shared" si="1"/>
        <v>0</v>
      </c>
      <c r="Y47" s="8"/>
      <c r="Z47" s="8"/>
      <c r="AA47" s="10"/>
      <c r="AB47" s="10"/>
      <c r="AC47" s="89">
        <f t="shared" si="2"/>
        <v>0</v>
      </c>
      <c r="AD47" s="130"/>
      <c r="AE47" s="128"/>
      <c r="AF47" s="125"/>
      <c r="AG47" s="125"/>
      <c r="AH47" s="122"/>
      <c r="AI47" s="120"/>
      <c r="AJ47" s="118"/>
      <c r="AK47" s="118"/>
      <c r="AL47" s="118"/>
      <c r="AM47" s="118"/>
      <c r="AN47" s="114"/>
      <c r="AO47" s="114"/>
    </row>
    <row r="48" spans="1:41" ht="46.5" customHeight="1" thickBot="1">
      <c r="A48" s="136"/>
      <c r="B48" s="138"/>
      <c r="C48" s="118"/>
      <c r="D48" s="135"/>
      <c r="E48" s="118"/>
      <c r="F48" s="118"/>
      <c r="G48" s="118"/>
      <c r="H48" s="118"/>
      <c r="I48" s="118"/>
      <c r="J48" s="118"/>
      <c r="K48" s="118"/>
      <c r="L48" s="118"/>
      <c r="M48" s="133"/>
      <c r="N48" s="118"/>
      <c r="O48" s="131"/>
      <c r="P48" s="118"/>
      <c r="Q48" s="131"/>
      <c r="R48" s="133"/>
      <c r="S48" s="9"/>
      <c r="T48" s="11"/>
      <c r="U48" s="11"/>
      <c r="V48" s="88" t="b">
        <f t="shared" si="0"/>
        <v>0</v>
      </c>
      <c r="W48" s="9"/>
      <c r="X48" s="88" t="b">
        <f t="shared" si="1"/>
        <v>0</v>
      </c>
      <c r="Y48" s="8"/>
      <c r="Z48" s="8"/>
      <c r="AA48" s="10"/>
      <c r="AB48" s="10"/>
      <c r="AC48" s="89">
        <f t="shared" si="2"/>
        <v>0</v>
      </c>
      <c r="AD48" s="127" t="s">
        <v>173</v>
      </c>
      <c r="AE48" s="127">
        <f>IF(SUMIF(T46:T49,"IMPACTO",AC46:AC49)&lt;50%,SUMIF(T46:T49,"IMPACTO",AC46:AC49),50%)</f>
        <v>0</v>
      </c>
      <c r="AF48" s="125"/>
      <c r="AG48" s="125"/>
      <c r="AH48" s="122"/>
      <c r="AI48" s="120"/>
      <c r="AJ48" s="118"/>
      <c r="AK48" s="118"/>
      <c r="AL48" s="118"/>
      <c r="AM48" s="118"/>
      <c r="AN48" s="114"/>
      <c r="AO48" s="114"/>
    </row>
    <row r="49" spans="1:41" ht="46.5" customHeight="1" thickBot="1">
      <c r="A49" s="136"/>
      <c r="B49" s="139"/>
      <c r="C49" s="119"/>
      <c r="D49" s="135"/>
      <c r="E49" s="119"/>
      <c r="F49" s="119"/>
      <c r="G49" s="119"/>
      <c r="H49" s="119"/>
      <c r="I49" s="119"/>
      <c r="J49" s="119"/>
      <c r="K49" s="119"/>
      <c r="L49" s="119"/>
      <c r="M49" s="134"/>
      <c r="N49" s="119"/>
      <c r="O49" s="132"/>
      <c r="P49" s="119"/>
      <c r="Q49" s="132"/>
      <c r="R49" s="134"/>
      <c r="S49" s="9"/>
      <c r="T49" s="11"/>
      <c r="U49" s="11"/>
      <c r="V49" s="88" t="b">
        <f t="shared" si="0"/>
        <v>0</v>
      </c>
      <c r="W49" s="9"/>
      <c r="X49" s="88" t="b">
        <f t="shared" si="1"/>
        <v>0</v>
      </c>
      <c r="Y49" s="8"/>
      <c r="Z49" s="8"/>
      <c r="AA49" s="10"/>
      <c r="AB49" s="10"/>
      <c r="AC49" s="89">
        <f t="shared" si="2"/>
        <v>0</v>
      </c>
      <c r="AD49" s="128"/>
      <c r="AE49" s="128"/>
      <c r="AF49" s="126"/>
      <c r="AG49" s="126"/>
      <c r="AH49" s="123"/>
      <c r="AI49" s="120"/>
      <c r="AJ49" s="119"/>
      <c r="AK49" s="119"/>
      <c r="AL49" s="119"/>
      <c r="AM49" s="119"/>
      <c r="AN49" s="115"/>
      <c r="AO49" s="115"/>
    </row>
    <row r="50" spans="1:41" ht="46.5" customHeight="1" thickBot="1">
      <c r="A50" s="136">
        <f>IF(C50&lt;&gt;"",VLOOKUP(C50,'Codificacion Riesgos'!$C$6:$D$52,2,FALSE)&amp;"-0"&amp;B50,"")</f>
      </c>
      <c r="B50" s="137">
        <v>8</v>
      </c>
      <c r="C50" s="117"/>
      <c r="D50" s="135"/>
      <c r="E50" s="118"/>
      <c r="F50" s="117"/>
      <c r="G50" s="117"/>
      <c r="H50" s="117"/>
      <c r="I50" s="117"/>
      <c r="J50" s="117"/>
      <c r="K50" s="118"/>
      <c r="L50" s="118"/>
      <c r="M50" s="133">
        <f>IF(D50="Riesgo de Gestión",CONCATENATE("Posibilidad de perdida ",F50," por ",K50," debido a ",L50),IF(D50="Riesgo de Seguridad Digital",CONCATENATE(I50," de ",H50," por ",K50," debido a ",L50),""))</f>
      </c>
      <c r="N50" s="117"/>
      <c r="O50" s="131" t="b">
        <f>+IF(N50=1,0.2,(+IF(N50=2,0.4,+IF(N50=3,0.6,+IF(N50=4,0.8,+IF(N50=5,1,FALSE))))))</f>
        <v>0</v>
      </c>
      <c r="P50" s="118"/>
      <c r="Q50" s="131" t="b">
        <f>+IF(P50=1,0.2,(+IF(P50=2,0.4,+IF(P50=3,0.6,+IF(P50=4,0.8,+IF(P50=5,1,FALSE))))))</f>
        <v>0</v>
      </c>
      <c r="R50" s="133" t="e">
        <f>#VALUE!</f>
        <v>#VALUE!</v>
      </c>
      <c r="S50" s="8"/>
      <c r="T50" s="11"/>
      <c r="U50" s="11"/>
      <c r="V50" s="88" t="b">
        <f t="shared" si="0"/>
        <v>0</v>
      </c>
      <c r="W50" s="9"/>
      <c r="X50" s="88" t="b">
        <f t="shared" si="1"/>
        <v>0</v>
      </c>
      <c r="Y50" s="8"/>
      <c r="Z50" s="8"/>
      <c r="AA50" s="10"/>
      <c r="AB50" s="10"/>
      <c r="AC50" s="89">
        <f t="shared" si="2"/>
        <v>0</v>
      </c>
      <c r="AD50" s="129" t="s">
        <v>160</v>
      </c>
      <c r="AE50" s="127">
        <f>IF(SUMIF(T50:T53,"PROBABILIDAD",AC50:AC53)&lt;=50%,SUMIF(T50:T53,"PROBABILIDAD",AC50:AC53),50%)</f>
        <v>0</v>
      </c>
      <c r="AF50" s="124">
        <f>(O50-(O50*AE50)*100%)</f>
        <v>0</v>
      </c>
      <c r="AG50" s="124">
        <f>(Q50-(Q50*AE52)*100%)</f>
        <v>0</v>
      </c>
      <c r="AH50" s="121" t="e">
        <f>#VALUE!</f>
        <v>#VALUE!</v>
      </c>
      <c r="AI50" s="120"/>
      <c r="AJ50" s="117"/>
      <c r="AK50" s="117"/>
      <c r="AL50" s="117"/>
      <c r="AM50" s="117"/>
      <c r="AN50" s="116"/>
      <c r="AO50" s="113"/>
    </row>
    <row r="51" spans="1:41" ht="46.5" customHeight="1" thickBot="1">
      <c r="A51" s="136"/>
      <c r="B51" s="138"/>
      <c r="C51" s="118"/>
      <c r="D51" s="135"/>
      <c r="E51" s="118"/>
      <c r="F51" s="118"/>
      <c r="G51" s="118"/>
      <c r="H51" s="118"/>
      <c r="I51" s="118"/>
      <c r="J51" s="118"/>
      <c r="K51" s="118"/>
      <c r="L51" s="118"/>
      <c r="M51" s="133"/>
      <c r="N51" s="118"/>
      <c r="O51" s="131"/>
      <c r="P51" s="118"/>
      <c r="Q51" s="131"/>
      <c r="R51" s="133"/>
      <c r="S51" s="9"/>
      <c r="T51" s="11"/>
      <c r="U51" s="11"/>
      <c r="V51" s="88" t="b">
        <f t="shared" si="0"/>
        <v>0</v>
      </c>
      <c r="W51" s="9"/>
      <c r="X51" s="88" t="b">
        <f t="shared" si="1"/>
        <v>0</v>
      </c>
      <c r="Y51" s="8"/>
      <c r="Z51" s="8"/>
      <c r="AA51" s="10"/>
      <c r="AB51" s="10"/>
      <c r="AC51" s="89">
        <f t="shared" si="2"/>
        <v>0</v>
      </c>
      <c r="AD51" s="130"/>
      <c r="AE51" s="128"/>
      <c r="AF51" s="125"/>
      <c r="AG51" s="125"/>
      <c r="AH51" s="122"/>
      <c r="AI51" s="120"/>
      <c r="AJ51" s="118"/>
      <c r="AK51" s="118"/>
      <c r="AL51" s="118"/>
      <c r="AM51" s="118"/>
      <c r="AN51" s="114"/>
      <c r="AO51" s="114"/>
    </row>
    <row r="52" spans="1:41" ht="46.5" customHeight="1" thickBot="1">
      <c r="A52" s="136"/>
      <c r="B52" s="138"/>
      <c r="C52" s="118"/>
      <c r="D52" s="135"/>
      <c r="E52" s="118"/>
      <c r="F52" s="118"/>
      <c r="G52" s="118"/>
      <c r="H52" s="118"/>
      <c r="I52" s="118"/>
      <c r="J52" s="118"/>
      <c r="K52" s="118"/>
      <c r="L52" s="118"/>
      <c r="M52" s="133"/>
      <c r="N52" s="118"/>
      <c r="O52" s="131"/>
      <c r="P52" s="118"/>
      <c r="Q52" s="131"/>
      <c r="R52" s="133"/>
      <c r="S52" s="9"/>
      <c r="T52" s="11"/>
      <c r="U52" s="11"/>
      <c r="V52" s="88" t="b">
        <f t="shared" si="0"/>
        <v>0</v>
      </c>
      <c r="W52" s="9"/>
      <c r="X52" s="88" t="b">
        <f t="shared" si="1"/>
        <v>0</v>
      </c>
      <c r="Y52" s="8"/>
      <c r="Z52" s="8"/>
      <c r="AA52" s="10"/>
      <c r="AB52" s="10"/>
      <c r="AC52" s="89">
        <f t="shared" si="2"/>
        <v>0</v>
      </c>
      <c r="AD52" s="127" t="s">
        <v>173</v>
      </c>
      <c r="AE52" s="127">
        <f>IF(SUMIF(T50:T53,"IMPACTO",AC50:AC53)&lt;50%,SUMIF(T50:T53,"IMPACTO",AC50:AC53),50%)</f>
        <v>0</v>
      </c>
      <c r="AF52" s="125"/>
      <c r="AG52" s="125"/>
      <c r="AH52" s="122"/>
      <c r="AI52" s="120"/>
      <c r="AJ52" s="118"/>
      <c r="AK52" s="118"/>
      <c r="AL52" s="118"/>
      <c r="AM52" s="118"/>
      <c r="AN52" s="114"/>
      <c r="AO52" s="114"/>
    </row>
    <row r="53" spans="1:41" ht="46.5" customHeight="1" thickBot="1">
      <c r="A53" s="136"/>
      <c r="B53" s="139"/>
      <c r="C53" s="119"/>
      <c r="D53" s="135"/>
      <c r="E53" s="119"/>
      <c r="F53" s="119"/>
      <c r="G53" s="119"/>
      <c r="H53" s="119"/>
      <c r="I53" s="119"/>
      <c r="J53" s="119"/>
      <c r="K53" s="119"/>
      <c r="L53" s="119"/>
      <c r="M53" s="134"/>
      <c r="N53" s="119"/>
      <c r="O53" s="132"/>
      <c r="P53" s="119"/>
      <c r="Q53" s="132"/>
      <c r="R53" s="134"/>
      <c r="S53" s="9"/>
      <c r="T53" s="11"/>
      <c r="U53" s="11"/>
      <c r="V53" s="88" t="b">
        <f t="shared" si="0"/>
        <v>0</v>
      </c>
      <c r="W53" s="9"/>
      <c r="X53" s="88" t="b">
        <f t="shared" si="1"/>
        <v>0</v>
      </c>
      <c r="Y53" s="8"/>
      <c r="Z53" s="8"/>
      <c r="AA53" s="10"/>
      <c r="AB53" s="10"/>
      <c r="AC53" s="89">
        <f t="shared" si="2"/>
        <v>0</v>
      </c>
      <c r="AD53" s="128"/>
      <c r="AE53" s="128"/>
      <c r="AF53" s="126"/>
      <c r="AG53" s="126"/>
      <c r="AH53" s="123"/>
      <c r="AI53" s="120"/>
      <c r="AJ53" s="119"/>
      <c r="AK53" s="119"/>
      <c r="AL53" s="119"/>
      <c r="AM53" s="119"/>
      <c r="AN53" s="115"/>
      <c r="AO53" s="115"/>
    </row>
    <row r="54" spans="1:41" ht="46.5" customHeight="1" thickBot="1">
      <c r="A54" s="136">
        <f>IF(C54&lt;&gt;"",VLOOKUP(C54,'Codificacion Riesgos'!$C$6:$D$52,2,FALSE)&amp;"-0"&amp;B54,"")</f>
      </c>
      <c r="B54" s="137">
        <v>9</v>
      </c>
      <c r="C54" s="117"/>
      <c r="D54" s="135"/>
      <c r="E54" s="118"/>
      <c r="F54" s="117"/>
      <c r="G54" s="117"/>
      <c r="H54" s="117"/>
      <c r="I54" s="117"/>
      <c r="J54" s="117"/>
      <c r="K54" s="118"/>
      <c r="L54" s="118"/>
      <c r="M54" s="133">
        <f>IF(D54="Riesgo de Gestión",CONCATENATE("Posibilidad de perdida ",F54," por ",K54," debido a ",L54),IF(D54="Riesgo de Seguridad Digital",CONCATENATE(I54," de ",H54," por ",K54," debido a ",L54),""))</f>
      </c>
      <c r="N54" s="117"/>
      <c r="O54" s="131" t="b">
        <f>+IF(N54=1,0.2,(+IF(N54=2,0.4,+IF(N54=3,0.6,+IF(N54=4,0.8,+IF(N54=5,1,FALSE))))))</f>
        <v>0</v>
      </c>
      <c r="P54" s="118"/>
      <c r="Q54" s="131" t="b">
        <f>+IF(P54=1,0.2,(+IF(P54=2,0.4,+IF(P54=3,0.6,+IF(P54=4,0.8,+IF(P54=5,1,FALSE))))))</f>
        <v>0</v>
      </c>
      <c r="R54" s="133" t="e">
        <f>#VALUE!</f>
        <v>#VALUE!</v>
      </c>
      <c r="S54" s="8"/>
      <c r="T54" s="11"/>
      <c r="U54" s="11"/>
      <c r="V54" s="88" t="b">
        <f t="shared" si="0"/>
        <v>0</v>
      </c>
      <c r="W54" s="9"/>
      <c r="X54" s="88" t="b">
        <f t="shared" si="1"/>
        <v>0</v>
      </c>
      <c r="Y54" s="8"/>
      <c r="Z54" s="8"/>
      <c r="AA54" s="10"/>
      <c r="AB54" s="10"/>
      <c r="AC54" s="89">
        <f t="shared" si="2"/>
        <v>0</v>
      </c>
      <c r="AD54" s="129" t="s">
        <v>160</v>
      </c>
      <c r="AE54" s="127">
        <f>IF(SUMIF(T54:T57,"PROBABILIDAD",AC54:AC57)&lt;=50%,SUMIF(T54:T57,"PROBABILIDAD",AC54:AC57),50%)</f>
        <v>0</v>
      </c>
      <c r="AF54" s="124">
        <f>(O54-(O54*AE54)*100%)</f>
        <v>0</v>
      </c>
      <c r="AG54" s="124">
        <f>(Q54-(Q54*AE56)*100%)</f>
        <v>0</v>
      </c>
      <c r="AH54" s="121" t="e">
        <f>#VALUE!</f>
        <v>#VALUE!</v>
      </c>
      <c r="AI54" s="120"/>
      <c r="AJ54" s="117"/>
      <c r="AK54" s="117"/>
      <c r="AL54" s="117"/>
      <c r="AM54" s="117"/>
      <c r="AN54" s="116"/>
      <c r="AO54" s="113"/>
    </row>
    <row r="55" spans="1:41" ht="46.5" customHeight="1" thickBot="1">
      <c r="A55" s="136"/>
      <c r="B55" s="138"/>
      <c r="C55" s="118"/>
      <c r="D55" s="135"/>
      <c r="E55" s="118"/>
      <c r="F55" s="118"/>
      <c r="G55" s="118"/>
      <c r="H55" s="118"/>
      <c r="I55" s="118"/>
      <c r="J55" s="118"/>
      <c r="K55" s="118"/>
      <c r="L55" s="118"/>
      <c r="M55" s="133"/>
      <c r="N55" s="118"/>
      <c r="O55" s="131"/>
      <c r="P55" s="118"/>
      <c r="Q55" s="131"/>
      <c r="R55" s="133"/>
      <c r="S55" s="9"/>
      <c r="T55" s="11"/>
      <c r="U55" s="11"/>
      <c r="V55" s="88" t="b">
        <f t="shared" si="0"/>
        <v>0</v>
      </c>
      <c r="W55" s="9"/>
      <c r="X55" s="88" t="b">
        <f t="shared" si="1"/>
        <v>0</v>
      </c>
      <c r="Y55" s="8"/>
      <c r="Z55" s="8"/>
      <c r="AA55" s="10"/>
      <c r="AB55" s="10"/>
      <c r="AC55" s="89">
        <f t="shared" si="2"/>
        <v>0</v>
      </c>
      <c r="AD55" s="130"/>
      <c r="AE55" s="128"/>
      <c r="AF55" s="125"/>
      <c r="AG55" s="125"/>
      <c r="AH55" s="122"/>
      <c r="AI55" s="120"/>
      <c r="AJ55" s="118"/>
      <c r="AK55" s="118"/>
      <c r="AL55" s="118"/>
      <c r="AM55" s="118"/>
      <c r="AN55" s="114"/>
      <c r="AO55" s="114"/>
    </row>
    <row r="56" spans="1:41" ht="46.5" customHeight="1" thickBot="1">
      <c r="A56" s="136"/>
      <c r="B56" s="138"/>
      <c r="C56" s="118"/>
      <c r="D56" s="135"/>
      <c r="E56" s="118"/>
      <c r="F56" s="118"/>
      <c r="G56" s="118"/>
      <c r="H56" s="118"/>
      <c r="I56" s="118"/>
      <c r="J56" s="118"/>
      <c r="K56" s="118"/>
      <c r="L56" s="118"/>
      <c r="M56" s="133"/>
      <c r="N56" s="118"/>
      <c r="O56" s="131"/>
      <c r="P56" s="118"/>
      <c r="Q56" s="131"/>
      <c r="R56" s="133"/>
      <c r="S56" s="9"/>
      <c r="T56" s="11"/>
      <c r="U56" s="11"/>
      <c r="V56" s="88" t="b">
        <f t="shared" si="0"/>
        <v>0</v>
      </c>
      <c r="W56" s="9"/>
      <c r="X56" s="88" t="b">
        <f t="shared" si="1"/>
        <v>0</v>
      </c>
      <c r="Y56" s="8"/>
      <c r="Z56" s="8"/>
      <c r="AA56" s="10"/>
      <c r="AB56" s="10"/>
      <c r="AC56" s="89">
        <f t="shared" si="2"/>
        <v>0</v>
      </c>
      <c r="AD56" s="127" t="s">
        <v>173</v>
      </c>
      <c r="AE56" s="127">
        <f>IF(SUMIF(T54:T57,"IMPACTO",AC54:AC57)&lt;50%,SUMIF(T54:T57,"IMPACTO",AC54:AC57),50%)</f>
        <v>0</v>
      </c>
      <c r="AF56" s="125"/>
      <c r="AG56" s="125"/>
      <c r="AH56" s="122"/>
      <c r="AI56" s="120"/>
      <c r="AJ56" s="118"/>
      <c r="AK56" s="118"/>
      <c r="AL56" s="118"/>
      <c r="AM56" s="118"/>
      <c r="AN56" s="114"/>
      <c r="AO56" s="114"/>
    </row>
    <row r="57" spans="1:41" ht="46.5" customHeight="1" thickBot="1">
      <c r="A57" s="136"/>
      <c r="B57" s="139"/>
      <c r="C57" s="119"/>
      <c r="D57" s="135"/>
      <c r="E57" s="119"/>
      <c r="F57" s="119"/>
      <c r="G57" s="119"/>
      <c r="H57" s="119"/>
      <c r="I57" s="119"/>
      <c r="J57" s="119"/>
      <c r="K57" s="119"/>
      <c r="L57" s="119"/>
      <c r="M57" s="134"/>
      <c r="N57" s="119"/>
      <c r="O57" s="132"/>
      <c r="P57" s="119"/>
      <c r="Q57" s="132"/>
      <c r="R57" s="134"/>
      <c r="S57" s="9"/>
      <c r="T57" s="11"/>
      <c r="U57" s="11"/>
      <c r="V57" s="88" t="b">
        <f t="shared" si="0"/>
        <v>0</v>
      </c>
      <c r="W57" s="9"/>
      <c r="X57" s="88" t="b">
        <f t="shared" si="1"/>
        <v>0</v>
      </c>
      <c r="Y57" s="8"/>
      <c r="Z57" s="8"/>
      <c r="AA57" s="10"/>
      <c r="AB57" s="10"/>
      <c r="AC57" s="89">
        <f t="shared" si="2"/>
        <v>0</v>
      </c>
      <c r="AD57" s="128"/>
      <c r="AE57" s="128"/>
      <c r="AF57" s="126"/>
      <c r="AG57" s="126"/>
      <c r="AH57" s="123"/>
      <c r="AI57" s="120"/>
      <c r="AJ57" s="119"/>
      <c r="AK57" s="119"/>
      <c r="AL57" s="119"/>
      <c r="AM57" s="119"/>
      <c r="AN57" s="115"/>
      <c r="AO57" s="115"/>
    </row>
    <row r="58" spans="1:41" ht="46.5" customHeight="1" thickBot="1">
      <c r="A58" s="136">
        <f>IF(C58&lt;&gt;"",VLOOKUP(C58,'Codificacion Riesgos'!$C$6:$D$52,2,FALSE)&amp;"-0"&amp;B58,"")</f>
      </c>
      <c r="B58" s="137">
        <v>10</v>
      </c>
      <c r="C58" s="117"/>
      <c r="D58" s="135"/>
      <c r="E58" s="118"/>
      <c r="F58" s="117"/>
      <c r="G58" s="117"/>
      <c r="H58" s="117"/>
      <c r="I58" s="117"/>
      <c r="J58" s="117"/>
      <c r="K58" s="118"/>
      <c r="L58" s="118"/>
      <c r="M58" s="133">
        <f>IF(D58="Riesgo de Gestión",CONCATENATE("Posibilidad de perdida ",F58," por ",K58," debido a ",L58),IF(D58="Riesgo de Seguridad Digital",CONCATENATE(I58," de ",H58," por ",K58," debido a ",L58),""))</f>
      </c>
      <c r="N58" s="117"/>
      <c r="O58" s="131" t="b">
        <f>+IF(N58=1,0.2,(+IF(N58=2,0.4,+IF(N58=3,0.6,+IF(N58=4,0.8,+IF(N58=5,1,FALSE))))))</f>
        <v>0</v>
      </c>
      <c r="P58" s="118"/>
      <c r="Q58" s="131" t="b">
        <f>+IF(P58=1,0.2,(+IF(P58=2,0.4,+IF(P58=3,0.6,+IF(P58=4,0.8,+IF(P58=5,1,FALSE))))))</f>
        <v>0</v>
      </c>
      <c r="R58" s="133" t="e">
        <f>#VALUE!</f>
        <v>#VALUE!</v>
      </c>
      <c r="S58" s="8"/>
      <c r="T58" s="11"/>
      <c r="U58" s="11"/>
      <c r="V58" s="88" t="b">
        <f t="shared" si="0"/>
        <v>0</v>
      </c>
      <c r="W58" s="9"/>
      <c r="X58" s="88" t="b">
        <f t="shared" si="1"/>
        <v>0</v>
      </c>
      <c r="Y58" s="8"/>
      <c r="Z58" s="8"/>
      <c r="AA58" s="10"/>
      <c r="AB58" s="10"/>
      <c r="AC58" s="89">
        <f t="shared" si="2"/>
        <v>0</v>
      </c>
      <c r="AD58" s="129" t="s">
        <v>160</v>
      </c>
      <c r="AE58" s="127">
        <f>IF(SUMIF(T58:T61,"PROBABILIDAD",AC58:AC61)&lt;=50%,SUMIF(T58:T61,"PROBABILIDAD",AC58:AC61),50%)</f>
        <v>0</v>
      </c>
      <c r="AF58" s="124">
        <f>(O58-(O58*AE58)*100%)</f>
        <v>0</v>
      </c>
      <c r="AG58" s="124">
        <f>(Q58-(Q58*AE60)*100%)</f>
        <v>0</v>
      </c>
      <c r="AH58" s="121" t="e">
        <f>#VALUE!</f>
        <v>#VALUE!</v>
      </c>
      <c r="AI58" s="120"/>
      <c r="AJ58" s="117"/>
      <c r="AK58" s="117"/>
      <c r="AL58" s="117"/>
      <c r="AM58" s="117"/>
      <c r="AN58" s="116"/>
      <c r="AO58" s="113"/>
    </row>
    <row r="59" spans="1:41" ht="46.5" customHeight="1" thickBot="1">
      <c r="A59" s="136"/>
      <c r="B59" s="138"/>
      <c r="C59" s="118"/>
      <c r="D59" s="135"/>
      <c r="E59" s="118"/>
      <c r="F59" s="118"/>
      <c r="G59" s="118"/>
      <c r="H59" s="118"/>
      <c r="I59" s="118"/>
      <c r="J59" s="118"/>
      <c r="K59" s="118"/>
      <c r="L59" s="118"/>
      <c r="M59" s="133"/>
      <c r="N59" s="118"/>
      <c r="O59" s="131"/>
      <c r="P59" s="118"/>
      <c r="Q59" s="131"/>
      <c r="R59" s="133"/>
      <c r="S59" s="9"/>
      <c r="T59" s="11"/>
      <c r="U59" s="11"/>
      <c r="V59" s="88" t="b">
        <f t="shared" si="0"/>
        <v>0</v>
      </c>
      <c r="W59" s="9"/>
      <c r="X59" s="88" t="b">
        <f t="shared" si="1"/>
        <v>0</v>
      </c>
      <c r="Y59" s="8"/>
      <c r="Z59" s="8"/>
      <c r="AA59" s="10"/>
      <c r="AB59" s="10"/>
      <c r="AC59" s="89">
        <f t="shared" si="2"/>
        <v>0</v>
      </c>
      <c r="AD59" s="130"/>
      <c r="AE59" s="128"/>
      <c r="AF59" s="125"/>
      <c r="AG59" s="125"/>
      <c r="AH59" s="122"/>
      <c r="AI59" s="120"/>
      <c r="AJ59" s="118"/>
      <c r="AK59" s="118"/>
      <c r="AL59" s="118"/>
      <c r="AM59" s="118"/>
      <c r="AN59" s="114"/>
      <c r="AO59" s="114"/>
    </row>
    <row r="60" spans="1:41" ht="46.5" customHeight="1" thickBot="1">
      <c r="A60" s="136"/>
      <c r="B60" s="138"/>
      <c r="C60" s="118"/>
      <c r="D60" s="135"/>
      <c r="E60" s="118"/>
      <c r="F60" s="118"/>
      <c r="G60" s="118"/>
      <c r="H60" s="118"/>
      <c r="I60" s="118"/>
      <c r="J60" s="118"/>
      <c r="K60" s="118"/>
      <c r="L60" s="118"/>
      <c r="M60" s="133"/>
      <c r="N60" s="118"/>
      <c r="O60" s="131"/>
      <c r="P60" s="118"/>
      <c r="Q60" s="131"/>
      <c r="R60" s="133"/>
      <c r="S60" s="9"/>
      <c r="T60" s="11"/>
      <c r="U60" s="11"/>
      <c r="V60" s="88" t="b">
        <f t="shared" si="0"/>
        <v>0</v>
      </c>
      <c r="W60" s="9"/>
      <c r="X60" s="88" t="b">
        <f t="shared" si="1"/>
        <v>0</v>
      </c>
      <c r="Y60" s="8"/>
      <c r="Z60" s="8"/>
      <c r="AA60" s="10"/>
      <c r="AB60" s="10"/>
      <c r="AC60" s="89">
        <f t="shared" si="2"/>
        <v>0</v>
      </c>
      <c r="AD60" s="127" t="s">
        <v>173</v>
      </c>
      <c r="AE60" s="127">
        <f>IF(SUMIF(T58:T61,"IMPACTO",AC58:AC61)&lt;50%,SUMIF(T58:T61,"IMPACTO",AC58:AC61),50%)</f>
        <v>0</v>
      </c>
      <c r="AF60" s="125"/>
      <c r="AG60" s="125"/>
      <c r="AH60" s="122"/>
      <c r="AI60" s="120"/>
      <c r="AJ60" s="118"/>
      <c r="AK60" s="118"/>
      <c r="AL60" s="118"/>
      <c r="AM60" s="118"/>
      <c r="AN60" s="114"/>
      <c r="AO60" s="114"/>
    </row>
    <row r="61" spans="1:41" ht="46.5" customHeight="1" thickBot="1">
      <c r="A61" s="136"/>
      <c r="B61" s="139"/>
      <c r="C61" s="119"/>
      <c r="D61" s="135"/>
      <c r="E61" s="119"/>
      <c r="F61" s="119"/>
      <c r="G61" s="119"/>
      <c r="H61" s="119"/>
      <c r="I61" s="119"/>
      <c r="J61" s="119"/>
      <c r="K61" s="119"/>
      <c r="L61" s="119"/>
      <c r="M61" s="134"/>
      <c r="N61" s="119"/>
      <c r="O61" s="132"/>
      <c r="P61" s="119"/>
      <c r="Q61" s="132"/>
      <c r="R61" s="134"/>
      <c r="S61" s="9"/>
      <c r="T61" s="11"/>
      <c r="U61" s="11"/>
      <c r="V61" s="88" t="b">
        <f t="shared" si="0"/>
        <v>0</v>
      </c>
      <c r="W61" s="9"/>
      <c r="X61" s="88" t="b">
        <f t="shared" si="1"/>
        <v>0</v>
      </c>
      <c r="Y61" s="8"/>
      <c r="Z61" s="8"/>
      <c r="AA61" s="10"/>
      <c r="AB61" s="10"/>
      <c r="AC61" s="89">
        <f t="shared" si="2"/>
        <v>0</v>
      </c>
      <c r="AD61" s="128"/>
      <c r="AE61" s="128"/>
      <c r="AF61" s="126"/>
      <c r="AG61" s="126"/>
      <c r="AH61" s="123"/>
      <c r="AI61" s="120"/>
      <c r="AJ61" s="119"/>
      <c r="AK61" s="119"/>
      <c r="AL61" s="119"/>
      <c r="AM61" s="119"/>
      <c r="AN61" s="115"/>
      <c r="AO61" s="115"/>
    </row>
    <row r="62" spans="1:41" ht="46.5" customHeight="1" thickBot="1">
      <c r="A62" s="136">
        <f>IF(C62&lt;&gt;"",VLOOKUP(C62,'Codificacion Riesgos'!$C$6:$D$52,2,FALSE)&amp;"-0"&amp;B62,"")</f>
      </c>
      <c r="B62" s="137">
        <v>11</v>
      </c>
      <c r="C62" s="117"/>
      <c r="D62" s="135"/>
      <c r="E62" s="118"/>
      <c r="F62" s="117"/>
      <c r="G62" s="117"/>
      <c r="H62" s="117"/>
      <c r="I62" s="117"/>
      <c r="J62" s="117"/>
      <c r="K62" s="118"/>
      <c r="L62" s="118"/>
      <c r="M62" s="133">
        <f>IF(D62="Riesgo de Gestión",CONCATENATE("Posibilidad de perdida ",F62," por ",K62," debido a ",L62),IF(D62="Riesgo de Seguridad Digital",CONCATENATE(I62," de ",H62," por ",K62," debido a ",L62),""))</f>
      </c>
      <c r="N62" s="117"/>
      <c r="O62" s="131" t="b">
        <f>+IF(N62=1,0.2,(+IF(N62=2,0.4,+IF(N62=3,0.6,+IF(N62=4,0.8,+IF(N62=5,1,FALSE))))))</f>
        <v>0</v>
      </c>
      <c r="P62" s="118"/>
      <c r="Q62" s="131" t="b">
        <f>+IF(P62=1,0.2,(+IF(P62=2,0.4,+IF(P62=3,0.6,+IF(P62=4,0.8,+IF(P62=5,1,FALSE))))))</f>
        <v>0</v>
      </c>
      <c r="R62" s="133" t="e">
        <f>#VALUE!</f>
        <v>#VALUE!</v>
      </c>
      <c r="S62" s="8"/>
      <c r="T62" s="11"/>
      <c r="U62" s="11"/>
      <c r="V62" s="88" t="b">
        <f t="shared" si="0"/>
        <v>0</v>
      </c>
      <c r="W62" s="9"/>
      <c r="X62" s="88" t="b">
        <f t="shared" si="1"/>
        <v>0</v>
      </c>
      <c r="Y62" s="8"/>
      <c r="Z62" s="8"/>
      <c r="AA62" s="10"/>
      <c r="AB62" s="10"/>
      <c r="AC62" s="89">
        <f t="shared" si="2"/>
        <v>0</v>
      </c>
      <c r="AD62" s="129" t="s">
        <v>160</v>
      </c>
      <c r="AE62" s="127">
        <f>IF(SUMIF(T62:T65,"PROBABILIDAD",AC62:AC65)&lt;=50%,SUMIF(T62:T65,"PROBABILIDAD",AC62:AC65),50%)</f>
        <v>0</v>
      </c>
      <c r="AF62" s="124">
        <f>(O62-(O62*AE62)*100%)</f>
        <v>0</v>
      </c>
      <c r="AG62" s="124">
        <f>(Q62-(Q62*AE64)*100%)</f>
        <v>0</v>
      </c>
      <c r="AH62" s="121" t="e">
        <f>#VALUE!</f>
        <v>#VALUE!</v>
      </c>
      <c r="AI62" s="120"/>
      <c r="AJ62" s="117"/>
      <c r="AK62" s="117"/>
      <c r="AL62" s="117"/>
      <c r="AM62" s="117"/>
      <c r="AN62" s="116"/>
      <c r="AO62" s="113"/>
    </row>
    <row r="63" spans="1:41" ht="46.5" customHeight="1" thickBot="1">
      <c r="A63" s="136"/>
      <c r="B63" s="138"/>
      <c r="C63" s="118"/>
      <c r="D63" s="135"/>
      <c r="E63" s="118"/>
      <c r="F63" s="118"/>
      <c r="G63" s="118"/>
      <c r="H63" s="118"/>
      <c r="I63" s="118"/>
      <c r="J63" s="118"/>
      <c r="K63" s="118"/>
      <c r="L63" s="118"/>
      <c r="M63" s="133"/>
      <c r="N63" s="118"/>
      <c r="O63" s="131"/>
      <c r="P63" s="118"/>
      <c r="Q63" s="131"/>
      <c r="R63" s="133"/>
      <c r="S63" s="9"/>
      <c r="T63" s="11"/>
      <c r="U63" s="11"/>
      <c r="V63" s="88" t="b">
        <f t="shared" si="0"/>
        <v>0</v>
      </c>
      <c r="W63" s="9"/>
      <c r="X63" s="88" t="b">
        <f t="shared" si="1"/>
        <v>0</v>
      </c>
      <c r="Y63" s="8"/>
      <c r="Z63" s="8"/>
      <c r="AA63" s="10"/>
      <c r="AB63" s="10"/>
      <c r="AC63" s="89">
        <f t="shared" si="2"/>
        <v>0</v>
      </c>
      <c r="AD63" s="130"/>
      <c r="AE63" s="128"/>
      <c r="AF63" s="125"/>
      <c r="AG63" s="125"/>
      <c r="AH63" s="122"/>
      <c r="AI63" s="120"/>
      <c r="AJ63" s="118"/>
      <c r="AK63" s="118"/>
      <c r="AL63" s="118"/>
      <c r="AM63" s="118"/>
      <c r="AN63" s="114"/>
      <c r="AO63" s="114"/>
    </row>
    <row r="64" spans="1:41" ht="46.5" customHeight="1" thickBot="1">
      <c r="A64" s="136"/>
      <c r="B64" s="138"/>
      <c r="C64" s="118"/>
      <c r="D64" s="135"/>
      <c r="E64" s="118"/>
      <c r="F64" s="118"/>
      <c r="G64" s="118"/>
      <c r="H64" s="118"/>
      <c r="I64" s="118"/>
      <c r="J64" s="118"/>
      <c r="K64" s="118"/>
      <c r="L64" s="118"/>
      <c r="M64" s="133"/>
      <c r="N64" s="118"/>
      <c r="O64" s="131"/>
      <c r="P64" s="118"/>
      <c r="Q64" s="131"/>
      <c r="R64" s="133"/>
      <c r="S64" s="9"/>
      <c r="T64" s="11"/>
      <c r="U64" s="11"/>
      <c r="V64" s="88" t="b">
        <f t="shared" si="0"/>
        <v>0</v>
      </c>
      <c r="W64" s="9"/>
      <c r="X64" s="88" t="b">
        <f t="shared" si="1"/>
        <v>0</v>
      </c>
      <c r="Y64" s="8"/>
      <c r="Z64" s="8"/>
      <c r="AA64" s="10"/>
      <c r="AB64" s="10"/>
      <c r="AC64" s="89">
        <f t="shared" si="2"/>
        <v>0</v>
      </c>
      <c r="AD64" s="127" t="s">
        <v>173</v>
      </c>
      <c r="AE64" s="127">
        <f>IF(SUMIF(T62:T65,"IMPACTO",AC62:AC65)&lt;50%,SUMIF(T62:T65,"IMPACTO",AC62:AC65),50%)</f>
        <v>0</v>
      </c>
      <c r="AF64" s="125"/>
      <c r="AG64" s="125"/>
      <c r="AH64" s="122"/>
      <c r="AI64" s="120"/>
      <c r="AJ64" s="118"/>
      <c r="AK64" s="118"/>
      <c r="AL64" s="118"/>
      <c r="AM64" s="118"/>
      <c r="AN64" s="114"/>
      <c r="AO64" s="114"/>
    </row>
    <row r="65" spans="1:41" ht="46.5" customHeight="1" thickBot="1">
      <c r="A65" s="136"/>
      <c r="B65" s="139"/>
      <c r="C65" s="119"/>
      <c r="D65" s="135"/>
      <c r="E65" s="119"/>
      <c r="F65" s="119"/>
      <c r="G65" s="119"/>
      <c r="H65" s="119"/>
      <c r="I65" s="119"/>
      <c r="J65" s="119"/>
      <c r="K65" s="119"/>
      <c r="L65" s="119"/>
      <c r="M65" s="134"/>
      <c r="N65" s="119"/>
      <c r="O65" s="132"/>
      <c r="P65" s="119"/>
      <c r="Q65" s="132"/>
      <c r="R65" s="134"/>
      <c r="S65" s="9"/>
      <c r="T65" s="11"/>
      <c r="U65" s="11"/>
      <c r="V65" s="88" t="b">
        <f t="shared" si="0"/>
        <v>0</v>
      </c>
      <c r="W65" s="9"/>
      <c r="X65" s="88" t="b">
        <f t="shared" si="1"/>
        <v>0</v>
      </c>
      <c r="Y65" s="8"/>
      <c r="Z65" s="8"/>
      <c r="AA65" s="10"/>
      <c r="AB65" s="10"/>
      <c r="AC65" s="89">
        <f t="shared" si="2"/>
        <v>0</v>
      </c>
      <c r="AD65" s="128"/>
      <c r="AE65" s="128"/>
      <c r="AF65" s="126"/>
      <c r="AG65" s="126"/>
      <c r="AH65" s="123"/>
      <c r="AI65" s="120"/>
      <c r="AJ65" s="119"/>
      <c r="AK65" s="119"/>
      <c r="AL65" s="119"/>
      <c r="AM65" s="119"/>
      <c r="AN65" s="115"/>
      <c r="AO65" s="115"/>
    </row>
    <row r="66" spans="1:41" ht="46.5" customHeight="1" thickBot="1">
      <c r="A66" s="136">
        <f>IF(C66&lt;&gt;"",VLOOKUP(C66,'Codificacion Riesgos'!$C$6:$D$52,2,FALSE)&amp;"-0"&amp;B66,"")</f>
      </c>
      <c r="B66" s="137">
        <v>12</v>
      </c>
      <c r="C66" s="117"/>
      <c r="D66" s="135"/>
      <c r="E66" s="118"/>
      <c r="F66" s="117"/>
      <c r="G66" s="117"/>
      <c r="H66" s="117"/>
      <c r="I66" s="117"/>
      <c r="J66" s="117"/>
      <c r="K66" s="118"/>
      <c r="L66" s="118"/>
      <c r="M66" s="133">
        <f>IF(D66="Riesgo de Gestión",CONCATENATE("Posibilidad de perdida ",F66," por ",K66," debido a ",L66),IF(D66="Riesgo de Seguridad Digital",CONCATENATE(I66," de ",H66," por ",K66," debido a ",L66),""))</f>
      </c>
      <c r="N66" s="117"/>
      <c r="O66" s="131" t="b">
        <f>+IF(N66=1,0.2,(+IF(N66=2,0.4,+IF(N66=3,0.6,+IF(N66=4,0.8,+IF(N66=5,1,FALSE))))))</f>
        <v>0</v>
      </c>
      <c r="P66" s="118"/>
      <c r="Q66" s="131" t="b">
        <f>+IF(P66=1,0.2,(+IF(P66=2,0.4,+IF(P66=3,0.6,+IF(P66=4,0.8,+IF(P66=5,1,FALSE))))))</f>
        <v>0</v>
      </c>
      <c r="R66" s="133" t="e">
        <f>#VALUE!</f>
        <v>#VALUE!</v>
      </c>
      <c r="S66" s="8"/>
      <c r="T66" s="11"/>
      <c r="U66" s="11"/>
      <c r="V66" s="88" t="b">
        <f t="shared" si="0"/>
        <v>0</v>
      </c>
      <c r="W66" s="9"/>
      <c r="X66" s="88" t="b">
        <f t="shared" si="1"/>
        <v>0</v>
      </c>
      <c r="Y66" s="8"/>
      <c r="Z66" s="8"/>
      <c r="AA66" s="10"/>
      <c r="AB66" s="10"/>
      <c r="AC66" s="89">
        <f t="shared" si="2"/>
        <v>0</v>
      </c>
      <c r="AD66" s="129" t="s">
        <v>160</v>
      </c>
      <c r="AE66" s="127">
        <f>IF(SUMIF(T66:T69,"PROBABILIDAD",AC66:AC69)&lt;=50%,SUMIF(T66:T69,"PROBABILIDAD",AC66:AC69),50%)</f>
        <v>0</v>
      </c>
      <c r="AF66" s="124">
        <f>(O66-(O66*AE66)*100%)</f>
        <v>0</v>
      </c>
      <c r="AG66" s="124">
        <f>(Q66-(Q66*AE68)*100%)</f>
        <v>0</v>
      </c>
      <c r="AH66" s="121" t="e">
        <f>#VALUE!</f>
        <v>#VALUE!</v>
      </c>
      <c r="AI66" s="120"/>
      <c r="AJ66" s="117"/>
      <c r="AK66" s="117"/>
      <c r="AL66" s="117"/>
      <c r="AM66" s="117"/>
      <c r="AN66" s="116"/>
      <c r="AO66" s="113"/>
    </row>
    <row r="67" spans="1:41" ht="46.5" customHeight="1" thickBot="1">
      <c r="A67" s="136"/>
      <c r="B67" s="138"/>
      <c r="C67" s="118"/>
      <c r="D67" s="135"/>
      <c r="E67" s="118"/>
      <c r="F67" s="118"/>
      <c r="G67" s="118"/>
      <c r="H67" s="118"/>
      <c r="I67" s="118"/>
      <c r="J67" s="118"/>
      <c r="K67" s="118"/>
      <c r="L67" s="118"/>
      <c r="M67" s="133"/>
      <c r="N67" s="118"/>
      <c r="O67" s="131"/>
      <c r="P67" s="118"/>
      <c r="Q67" s="131"/>
      <c r="R67" s="133"/>
      <c r="S67" s="9"/>
      <c r="T67" s="11"/>
      <c r="U67" s="11"/>
      <c r="V67" s="88" t="b">
        <f t="shared" si="0"/>
        <v>0</v>
      </c>
      <c r="W67" s="9"/>
      <c r="X67" s="88" t="b">
        <f t="shared" si="1"/>
        <v>0</v>
      </c>
      <c r="Y67" s="8"/>
      <c r="Z67" s="8"/>
      <c r="AA67" s="10"/>
      <c r="AB67" s="10"/>
      <c r="AC67" s="89">
        <f t="shared" si="2"/>
        <v>0</v>
      </c>
      <c r="AD67" s="130"/>
      <c r="AE67" s="128"/>
      <c r="AF67" s="125"/>
      <c r="AG67" s="125"/>
      <c r="AH67" s="122"/>
      <c r="AI67" s="120"/>
      <c r="AJ67" s="118"/>
      <c r="AK67" s="118"/>
      <c r="AL67" s="118"/>
      <c r="AM67" s="118"/>
      <c r="AN67" s="114"/>
      <c r="AO67" s="114"/>
    </row>
    <row r="68" spans="1:41" ht="46.5" customHeight="1" thickBot="1">
      <c r="A68" s="136"/>
      <c r="B68" s="138"/>
      <c r="C68" s="118"/>
      <c r="D68" s="135"/>
      <c r="E68" s="118"/>
      <c r="F68" s="118"/>
      <c r="G68" s="118"/>
      <c r="H68" s="118"/>
      <c r="I68" s="118"/>
      <c r="J68" s="118"/>
      <c r="K68" s="118"/>
      <c r="L68" s="118"/>
      <c r="M68" s="133"/>
      <c r="N68" s="118"/>
      <c r="O68" s="131"/>
      <c r="P68" s="118"/>
      <c r="Q68" s="131"/>
      <c r="R68" s="133"/>
      <c r="S68" s="9"/>
      <c r="T68" s="11"/>
      <c r="U68" s="11"/>
      <c r="V68" s="88" t="b">
        <f t="shared" si="0"/>
        <v>0</v>
      </c>
      <c r="W68" s="9"/>
      <c r="X68" s="88" t="b">
        <f t="shared" si="1"/>
        <v>0</v>
      </c>
      <c r="Y68" s="8"/>
      <c r="Z68" s="8"/>
      <c r="AA68" s="10"/>
      <c r="AB68" s="10"/>
      <c r="AC68" s="89">
        <f t="shared" si="2"/>
        <v>0</v>
      </c>
      <c r="AD68" s="127" t="s">
        <v>173</v>
      </c>
      <c r="AE68" s="127">
        <f>IF(SUMIF(T66:T69,"IMPACTO",AC66:AC69)&lt;50%,SUMIF(T66:T69,"IMPACTO",AC66:AC69),50%)</f>
        <v>0</v>
      </c>
      <c r="AF68" s="125"/>
      <c r="AG68" s="125"/>
      <c r="AH68" s="122"/>
      <c r="AI68" s="120"/>
      <c r="AJ68" s="118"/>
      <c r="AK68" s="118"/>
      <c r="AL68" s="118"/>
      <c r="AM68" s="118"/>
      <c r="AN68" s="114"/>
      <c r="AO68" s="114"/>
    </row>
    <row r="69" spans="1:41" ht="46.5" customHeight="1" thickBot="1">
      <c r="A69" s="136"/>
      <c r="B69" s="139"/>
      <c r="C69" s="119"/>
      <c r="D69" s="135"/>
      <c r="E69" s="119"/>
      <c r="F69" s="119"/>
      <c r="G69" s="119"/>
      <c r="H69" s="119"/>
      <c r="I69" s="119"/>
      <c r="J69" s="119"/>
      <c r="K69" s="119"/>
      <c r="L69" s="119"/>
      <c r="M69" s="134"/>
      <c r="N69" s="119"/>
      <c r="O69" s="132"/>
      <c r="P69" s="119"/>
      <c r="Q69" s="132"/>
      <c r="R69" s="134"/>
      <c r="S69" s="9"/>
      <c r="T69" s="11"/>
      <c r="U69" s="11"/>
      <c r="V69" s="88" t="b">
        <f t="shared" si="0"/>
        <v>0</v>
      </c>
      <c r="W69" s="9"/>
      <c r="X69" s="88" t="b">
        <f t="shared" si="1"/>
        <v>0</v>
      </c>
      <c r="Y69" s="8"/>
      <c r="Z69" s="8"/>
      <c r="AA69" s="10"/>
      <c r="AB69" s="10"/>
      <c r="AC69" s="89">
        <f t="shared" si="2"/>
        <v>0</v>
      </c>
      <c r="AD69" s="128"/>
      <c r="AE69" s="128"/>
      <c r="AF69" s="126"/>
      <c r="AG69" s="126"/>
      <c r="AH69" s="123"/>
      <c r="AI69" s="120"/>
      <c r="AJ69" s="119"/>
      <c r="AK69" s="119"/>
      <c r="AL69" s="119"/>
      <c r="AM69" s="119"/>
      <c r="AN69" s="115"/>
      <c r="AO69" s="115"/>
    </row>
    <row r="70" spans="1:41" ht="46.5" customHeight="1" thickBot="1">
      <c r="A70" s="136">
        <f>IF(C70&lt;&gt;"",VLOOKUP(C70,'Codificacion Riesgos'!$C$6:$D$52,2,FALSE)&amp;"-0"&amp;B70,"")</f>
      </c>
      <c r="B70" s="137">
        <v>13</v>
      </c>
      <c r="C70" s="117"/>
      <c r="D70" s="135"/>
      <c r="E70" s="118"/>
      <c r="F70" s="117"/>
      <c r="G70" s="117"/>
      <c r="H70" s="117"/>
      <c r="I70" s="117"/>
      <c r="J70" s="117"/>
      <c r="K70" s="118"/>
      <c r="L70" s="118"/>
      <c r="M70" s="133">
        <f>IF(D70="Riesgo de Gestión",CONCATENATE("Posibilidad de perdida ",F70," por ",K70," debido a ",L70),IF(D70="Riesgo de Seguridad Digital",CONCATENATE(I70," de ",H70," por ",K70," debido a ",L70),""))</f>
      </c>
      <c r="N70" s="117"/>
      <c r="O70" s="131" t="b">
        <f>+IF(N70=1,0.2,(+IF(N70=2,0.4,+IF(N70=3,0.6,+IF(N70=4,0.8,+IF(N70=5,1,FALSE))))))</f>
        <v>0</v>
      </c>
      <c r="P70" s="118"/>
      <c r="Q70" s="131" t="b">
        <f>+IF(P70=1,0.2,(+IF(P70=2,0.4,+IF(P70=3,0.6,+IF(P70=4,0.8,+IF(P70=5,1,FALSE))))))</f>
        <v>0</v>
      </c>
      <c r="R70" s="133" t="e">
        <f>#VALUE!</f>
        <v>#VALUE!</v>
      </c>
      <c r="S70" s="8"/>
      <c r="T70" s="11"/>
      <c r="U70" s="11"/>
      <c r="V70" s="88" t="b">
        <f t="shared" si="0"/>
        <v>0</v>
      </c>
      <c r="W70" s="9"/>
      <c r="X70" s="88" t="b">
        <f t="shared" si="1"/>
        <v>0</v>
      </c>
      <c r="Y70" s="8"/>
      <c r="Z70" s="8"/>
      <c r="AA70" s="10"/>
      <c r="AB70" s="10"/>
      <c r="AC70" s="89">
        <f t="shared" si="2"/>
        <v>0</v>
      </c>
      <c r="AD70" s="129" t="s">
        <v>160</v>
      </c>
      <c r="AE70" s="127">
        <f>IF(SUMIF(T70:T73,"PROBABILIDAD",AC70:AC73)&lt;=50%,SUMIF(T70:T73,"PROBABILIDAD",AC70:AC73),50%)</f>
        <v>0</v>
      </c>
      <c r="AF70" s="124">
        <f>(O70-(O70*AE70)*100%)</f>
        <v>0</v>
      </c>
      <c r="AG70" s="124">
        <f>(Q70-(Q70*AE72)*100%)</f>
        <v>0</v>
      </c>
      <c r="AH70" s="121" t="e">
        <f>#VALUE!</f>
        <v>#VALUE!</v>
      </c>
      <c r="AI70" s="120"/>
      <c r="AJ70" s="117"/>
      <c r="AK70" s="117"/>
      <c r="AL70" s="117"/>
      <c r="AM70" s="117"/>
      <c r="AN70" s="116"/>
      <c r="AO70" s="113"/>
    </row>
    <row r="71" spans="1:41" ht="46.5" customHeight="1" thickBot="1">
      <c r="A71" s="136"/>
      <c r="B71" s="138"/>
      <c r="C71" s="118"/>
      <c r="D71" s="135"/>
      <c r="E71" s="118"/>
      <c r="F71" s="118"/>
      <c r="G71" s="118"/>
      <c r="H71" s="118"/>
      <c r="I71" s="118"/>
      <c r="J71" s="118"/>
      <c r="K71" s="118"/>
      <c r="L71" s="118"/>
      <c r="M71" s="133"/>
      <c r="N71" s="118"/>
      <c r="O71" s="131"/>
      <c r="P71" s="118"/>
      <c r="Q71" s="131"/>
      <c r="R71" s="133"/>
      <c r="S71" s="9"/>
      <c r="T71" s="11"/>
      <c r="U71" s="11"/>
      <c r="V71" s="88" t="b">
        <f t="shared" si="0"/>
        <v>0</v>
      </c>
      <c r="W71" s="9"/>
      <c r="X71" s="88" t="b">
        <f t="shared" si="1"/>
        <v>0</v>
      </c>
      <c r="Y71" s="8"/>
      <c r="Z71" s="8"/>
      <c r="AA71" s="10"/>
      <c r="AB71" s="10"/>
      <c r="AC71" s="89">
        <f t="shared" si="2"/>
        <v>0</v>
      </c>
      <c r="AD71" s="130"/>
      <c r="AE71" s="128"/>
      <c r="AF71" s="125"/>
      <c r="AG71" s="125"/>
      <c r="AH71" s="122"/>
      <c r="AI71" s="120"/>
      <c r="AJ71" s="118"/>
      <c r="AK71" s="118"/>
      <c r="AL71" s="118"/>
      <c r="AM71" s="118"/>
      <c r="AN71" s="114"/>
      <c r="AO71" s="114"/>
    </row>
    <row r="72" spans="1:41" ht="46.5" customHeight="1" thickBot="1">
      <c r="A72" s="136"/>
      <c r="B72" s="138"/>
      <c r="C72" s="118"/>
      <c r="D72" s="135"/>
      <c r="E72" s="118"/>
      <c r="F72" s="118"/>
      <c r="G72" s="118"/>
      <c r="H72" s="118"/>
      <c r="I72" s="118"/>
      <c r="J72" s="118"/>
      <c r="K72" s="118"/>
      <c r="L72" s="118"/>
      <c r="M72" s="133"/>
      <c r="N72" s="118"/>
      <c r="O72" s="131"/>
      <c r="P72" s="118"/>
      <c r="Q72" s="131"/>
      <c r="R72" s="133"/>
      <c r="S72" s="9"/>
      <c r="T72" s="11"/>
      <c r="U72" s="11"/>
      <c r="V72" s="88" t="b">
        <f t="shared" si="0"/>
        <v>0</v>
      </c>
      <c r="W72" s="9"/>
      <c r="X72" s="88" t="b">
        <f t="shared" si="1"/>
        <v>0</v>
      </c>
      <c r="Y72" s="8"/>
      <c r="Z72" s="8"/>
      <c r="AA72" s="10"/>
      <c r="AB72" s="10"/>
      <c r="AC72" s="89">
        <f t="shared" si="2"/>
        <v>0</v>
      </c>
      <c r="AD72" s="127" t="s">
        <v>173</v>
      </c>
      <c r="AE72" s="127">
        <f>IF(SUMIF(T70:T73,"IMPACTO",AC70:AC73)&lt;50%,SUMIF(T70:T73,"IMPACTO",AC70:AC73),50%)</f>
        <v>0</v>
      </c>
      <c r="AF72" s="125"/>
      <c r="AG72" s="125"/>
      <c r="AH72" s="122"/>
      <c r="AI72" s="120"/>
      <c r="AJ72" s="118"/>
      <c r="AK72" s="118"/>
      <c r="AL72" s="118"/>
      <c r="AM72" s="118"/>
      <c r="AN72" s="114"/>
      <c r="AO72" s="114"/>
    </row>
    <row r="73" spans="1:41" ht="46.5" customHeight="1" thickBot="1">
      <c r="A73" s="136"/>
      <c r="B73" s="139"/>
      <c r="C73" s="119"/>
      <c r="D73" s="135"/>
      <c r="E73" s="119"/>
      <c r="F73" s="119"/>
      <c r="G73" s="119"/>
      <c r="H73" s="119"/>
      <c r="I73" s="119"/>
      <c r="J73" s="119"/>
      <c r="K73" s="119"/>
      <c r="L73" s="119"/>
      <c r="M73" s="134"/>
      <c r="N73" s="119"/>
      <c r="O73" s="132"/>
      <c r="P73" s="119"/>
      <c r="Q73" s="132"/>
      <c r="R73" s="134"/>
      <c r="S73" s="9"/>
      <c r="T73" s="11"/>
      <c r="U73" s="11"/>
      <c r="V73" s="88" t="b">
        <f t="shared" si="0"/>
        <v>0</v>
      </c>
      <c r="W73" s="9"/>
      <c r="X73" s="88" t="b">
        <f t="shared" si="1"/>
        <v>0</v>
      </c>
      <c r="Y73" s="8"/>
      <c r="Z73" s="8"/>
      <c r="AA73" s="10"/>
      <c r="AB73" s="10"/>
      <c r="AC73" s="89">
        <f t="shared" si="2"/>
        <v>0</v>
      </c>
      <c r="AD73" s="128"/>
      <c r="AE73" s="128"/>
      <c r="AF73" s="126"/>
      <c r="AG73" s="126"/>
      <c r="AH73" s="123"/>
      <c r="AI73" s="120"/>
      <c r="AJ73" s="119"/>
      <c r="AK73" s="119"/>
      <c r="AL73" s="119"/>
      <c r="AM73" s="119"/>
      <c r="AN73" s="115"/>
      <c r="AO73" s="115"/>
    </row>
    <row r="74" spans="1:41" ht="46.5" customHeight="1" thickBot="1">
      <c r="A74" s="136">
        <f>IF(C74&lt;&gt;"",VLOOKUP(C74,'Codificacion Riesgos'!$C$6:$D$52,2,FALSE)&amp;"-0"&amp;B74,"")</f>
      </c>
      <c r="B74" s="137">
        <v>14</v>
      </c>
      <c r="C74" s="117"/>
      <c r="D74" s="135"/>
      <c r="E74" s="118"/>
      <c r="F74" s="117"/>
      <c r="G74" s="117"/>
      <c r="H74" s="117"/>
      <c r="I74" s="117"/>
      <c r="J74" s="117"/>
      <c r="K74" s="118"/>
      <c r="L74" s="118"/>
      <c r="M74" s="133">
        <f>IF(D74="Riesgo de Gestión",CONCATENATE("Posibilidad de perdida ",F74," por ",K74," debido a ",L74),IF(D74="Riesgo de Seguridad Digital",CONCATENATE(I74," de ",H74," por ",K74," debido a ",L74),""))</f>
      </c>
      <c r="N74" s="117"/>
      <c r="O74" s="131" t="b">
        <f>+IF(N74=1,0.2,(+IF(N74=2,0.4,+IF(N74=3,0.6,+IF(N74=4,0.8,+IF(N74=5,1,FALSE))))))</f>
        <v>0</v>
      </c>
      <c r="P74" s="118"/>
      <c r="Q74" s="131" t="b">
        <f>+IF(P74=1,0.2,(+IF(P74=2,0.4,+IF(P74=3,0.6,+IF(P74=4,0.8,+IF(P74=5,1,FALSE))))))</f>
        <v>0</v>
      </c>
      <c r="R74" s="133" t="e">
        <f>#VALUE!</f>
        <v>#VALUE!</v>
      </c>
      <c r="S74" s="8"/>
      <c r="T74" s="11"/>
      <c r="U74" s="11"/>
      <c r="V74" s="88" t="b">
        <f t="shared" si="0"/>
        <v>0</v>
      </c>
      <c r="W74" s="9"/>
      <c r="X74" s="88" t="b">
        <f t="shared" si="1"/>
        <v>0</v>
      </c>
      <c r="Y74" s="8"/>
      <c r="Z74" s="8"/>
      <c r="AA74" s="10"/>
      <c r="AB74" s="10"/>
      <c r="AC74" s="89">
        <f t="shared" si="2"/>
        <v>0</v>
      </c>
      <c r="AD74" s="129" t="s">
        <v>160</v>
      </c>
      <c r="AE74" s="127">
        <f>IF(SUMIF(T74:T77,"PROBABILIDAD",AC74:AC77)&lt;=50%,SUMIF(T74:T77,"PROBABILIDAD",AC74:AC77),50%)</f>
        <v>0</v>
      </c>
      <c r="AF74" s="124">
        <f>(O74-(O74*AE74)*100%)</f>
        <v>0</v>
      </c>
      <c r="AG74" s="124">
        <f>(Q74-(Q74*AE76)*100%)</f>
        <v>0</v>
      </c>
      <c r="AH74" s="121" t="e">
        <f>#VALUE!</f>
        <v>#VALUE!</v>
      </c>
      <c r="AI74" s="120"/>
      <c r="AJ74" s="117"/>
      <c r="AK74" s="117"/>
      <c r="AL74" s="117"/>
      <c r="AM74" s="117"/>
      <c r="AN74" s="116"/>
      <c r="AO74" s="113"/>
    </row>
    <row r="75" spans="1:41" ht="46.5" customHeight="1" thickBot="1">
      <c r="A75" s="136"/>
      <c r="B75" s="138"/>
      <c r="C75" s="118"/>
      <c r="D75" s="135"/>
      <c r="E75" s="118"/>
      <c r="F75" s="118"/>
      <c r="G75" s="118"/>
      <c r="H75" s="118"/>
      <c r="I75" s="118"/>
      <c r="J75" s="118"/>
      <c r="K75" s="118"/>
      <c r="L75" s="118"/>
      <c r="M75" s="133"/>
      <c r="N75" s="118"/>
      <c r="O75" s="131"/>
      <c r="P75" s="118"/>
      <c r="Q75" s="131"/>
      <c r="R75" s="133"/>
      <c r="S75" s="9"/>
      <c r="T75" s="11"/>
      <c r="U75" s="11"/>
      <c r="V75" s="88" t="b">
        <f t="shared" si="0"/>
        <v>0</v>
      </c>
      <c r="W75" s="9"/>
      <c r="X75" s="88" t="b">
        <f t="shared" si="1"/>
        <v>0</v>
      </c>
      <c r="Y75" s="8"/>
      <c r="Z75" s="8"/>
      <c r="AA75" s="10"/>
      <c r="AB75" s="10"/>
      <c r="AC75" s="89">
        <f t="shared" si="2"/>
        <v>0</v>
      </c>
      <c r="AD75" s="130"/>
      <c r="AE75" s="128"/>
      <c r="AF75" s="125"/>
      <c r="AG75" s="125"/>
      <c r="AH75" s="122"/>
      <c r="AI75" s="120"/>
      <c r="AJ75" s="118"/>
      <c r="AK75" s="118"/>
      <c r="AL75" s="118"/>
      <c r="AM75" s="118"/>
      <c r="AN75" s="114"/>
      <c r="AO75" s="114"/>
    </row>
    <row r="76" spans="1:41" ht="46.5" customHeight="1" thickBot="1">
      <c r="A76" s="136"/>
      <c r="B76" s="138"/>
      <c r="C76" s="118"/>
      <c r="D76" s="135"/>
      <c r="E76" s="118"/>
      <c r="F76" s="118"/>
      <c r="G76" s="118"/>
      <c r="H76" s="118"/>
      <c r="I76" s="118"/>
      <c r="J76" s="118"/>
      <c r="K76" s="118"/>
      <c r="L76" s="118"/>
      <c r="M76" s="133"/>
      <c r="N76" s="118"/>
      <c r="O76" s="131"/>
      <c r="P76" s="118"/>
      <c r="Q76" s="131"/>
      <c r="R76" s="133"/>
      <c r="S76" s="9"/>
      <c r="T76" s="11"/>
      <c r="U76" s="11"/>
      <c r="V76" s="88" t="b">
        <f t="shared" si="0"/>
        <v>0</v>
      </c>
      <c r="W76" s="9"/>
      <c r="X76" s="88" t="b">
        <f t="shared" si="1"/>
        <v>0</v>
      </c>
      <c r="Y76" s="8"/>
      <c r="Z76" s="8"/>
      <c r="AA76" s="10"/>
      <c r="AB76" s="10"/>
      <c r="AC76" s="89">
        <f t="shared" si="2"/>
        <v>0</v>
      </c>
      <c r="AD76" s="127" t="s">
        <v>173</v>
      </c>
      <c r="AE76" s="127">
        <f>IF(SUMIF(T74:T77,"IMPACTO",AC74:AC77)&lt;50%,SUMIF(T74:T77,"IMPACTO",AC74:AC77),50%)</f>
        <v>0</v>
      </c>
      <c r="AF76" s="125"/>
      <c r="AG76" s="125"/>
      <c r="AH76" s="122"/>
      <c r="AI76" s="120"/>
      <c r="AJ76" s="118"/>
      <c r="AK76" s="118"/>
      <c r="AL76" s="118"/>
      <c r="AM76" s="118"/>
      <c r="AN76" s="114"/>
      <c r="AO76" s="114"/>
    </row>
    <row r="77" spans="1:41" ht="46.5" customHeight="1" thickBot="1">
      <c r="A77" s="136"/>
      <c r="B77" s="139"/>
      <c r="C77" s="119"/>
      <c r="D77" s="135"/>
      <c r="E77" s="119"/>
      <c r="F77" s="119"/>
      <c r="G77" s="119"/>
      <c r="H77" s="119"/>
      <c r="I77" s="119"/>
      <c r="J77" s="119"/>
      <c r="K77" s="119"/>
      <c r="L77" s="119"/>
      <c r="M77" s="134"/>
      <c r="N77" s="119"/>
      <c r="O77" s="132"/>
      <c r="P77" s="119"/>
      <c r="Q77" s="132"/>
      <c r="R77" s="134"/>
      <c r="S77" s="9"/>
      <c r="T77" s="11"/>
      <c r="U77" s="11"/>
      <c r="V77" s="88" t="b">
        <f t="shared" si="0"/>
        <v>0</v>
      </c>
      <c r="W77" s="9"/>
      <c r="X77" s="88" t="b">
        <f t="shared" si="1"/>
        <v>0</v>
      </c>
      <c r="Y77" s="8"/>
      <c r="Z77" s="8"/>
      <c r="AA77" s="10"/>
      <c r="AB77" s="10"/>
      <c r="AC77" s="89">
        <f t="shared" si="2"/>
        <v>0</v>
      </c>
      <c r="AD77" s="128"/>
      <c r="AE77" s="128"/>
      <c r="AF77" s="126"/>
      <c r="AG77" s="126"/>
      <c r="AH77" s="123"/>
      <c r="AI77" s="120"/>
      <c r="AJ77" s="119"/>
      <c r="AK77" s="119"/>
      <c r="AL77" s="119"/>
      <c r="AM77" s="119"/>
      <c r="AN77" s="115"/>
      <c r="AO77" s="115"/>
    </row>
    <row r="78" spans="1:41" ht="46.5" customHeight="1" thickBot="1">
      <c r="A78" s="136">
        <f>IF(C78&lt;&gt;"",VLOOKUP(C78,'Codificacion Riesgos'!$C$6:$D$52,2,FALSE)&amp;"-0"&amp;B78,"")</f>
      </c>
      <c r="B78" s="137">
        <v>15</v>
      </c>
      <c r="C78" s="117"/>
      <c r="D78" s="135"/>
      <c r="E78" s="118"/>
      <c r="F78" s="117"/>
      <c r="G78" s="117"/>
      <c r="H78" s="117"/>
      <c r="I78" s="117"/>
      <c r="J78" s="117"/>
      <c r="K78" s="118"/>
      <c r="L78" s="118"/>
      <c r="M78" s="133">
        <f>IF(D78="Riesgo de Gestión",CONCATENATE("Posibilidad de perdida ",F78," por ",K78," debido a ",L78),IF(D78="Riesgo de Seguridad Digital",CONCATENATE(I78," de ",H78," por ",K78," debido a ",L78),""))</f>
      </c>
      <c r="N78" s="117"/>
      <c r="O78" s="131" t="b">
        <f>+IF(N78=1,0.2,(+IF(N78=2,0.4,+IF(N78=3,0.6,+IF(N78=4,0.8,+IF(N78=5,1,FALSE))))))</f>
        <v>0</v>
      </c>
      <c r="P78" s="118"/>
      <c r="Q78" s="131" t="b">
        <f>+IF(P78=1,0.2,(+IF(P78=2,0.4,+IF(P78=3,0.6,+IF(P78=4,0.8,+IF(P78=5,1,FALSE))))))</f>
        <v>0</v>
      </c>
      <c r="R78" s="133" t="e">
        <f>#VALUE!</f>
        <v>#VALUE!</v>
      </c>
      <c r="S78" s="8"/>
      <c r="T78" s="11"/>
      <c r="U78" s="11"/>
      <c r="V78" s="88" t="b">
        <f t="shared" si="0"/>
        <v>0</v>
      </c>
      <c r="W78" s="9"/>
      <c r="X78" s="88" t="b">
        <f t="shared" si="1"/>
        <v>0</v>
      </c>
      <c r="Y78" s="8"/>
      <c r="Z78" s="8"/>
      <c r="AA78" s="10"/>
      <c r="AB78" s="10"/>
      <c r="AC78" s="89">
        <f t="shared" si="2"/>
        <v>0</v>
      </c>
      <c r="AD78" s="129" t="s">
        <v>160</v>
      </c>
      <c r="AE78" s="127">
        <f>IF(SUMIF(T78:T81,"PROBABILIDAD",AC78:AC81)&lt;=50%,SUMIF(T78:T81,"PROBABILIDAD",AC78:AC81),50%)</f>
        <v>0</v>
      </c>
      <c r="AF78" s="124">
        <f>(O78-(O78*AE78)*100%)</f>
        <v>0</v>
      </c>
      <c r="AG78" s="124">
        <f>(Q78-(Q78*AE80)*100%)</f>
        <v>0</v>
      </c>
      <c r="AH78" s="121" t="e">
        <f>#VALUE!</f>
        <v>#VALUE!</v>
      </c>
      <c r="AI78" s="120"/>
      <c r="AJ78" s="117"/>
      <c r="AK78" s="117"/>
      <c r="AL78" s="117"/>
      <c r="AM78" s="117"/>
      <c r="AN78" s="116"/>
      <c r="AO78" s="113"/>
    </row>
    <row r="79" spans="1:41" ht="46.5" customHeight="1" thickBot="1">
      <c r="A79" s="136"/>
      <c r="B79" s="138"/>
      <c r="C79" s="118"/>
      <c r="D79" s="135"/>
      <c r="E79" s="118"/>
      <c r="F79" s="118"/>
      <c r="G79" s="118"/>
      <c r="H79" s="118"/>
      <c r="I79" s="118"/>
      <c r="J79" s="118"/>
      <c r="K79" s="118"/>
      <c r="L79" s="118"/>
      <c r="M79" s="133"/>
      <c r="N79" s="118"/>
      <c r="O79" s="131"/>
      <c r="P79" s="118"/>
      <c r="Q79" s="131"/>
      <c r="R79" s="133"/>
      <c r="S79" s="9"/>
      <c r="T79" s="11"/>
      <c r="U79" s="11"/>
      <c r="V79" s="88" t="b">
        <f t="shared" si="0"/>
        <v>0</v>
      </c>
      <c r="W79" s="9"/>
      <c r="X79" s="88" t="b">
        <f t="shared" si="1"/>
        <v>0</v>
      </c>
      <c r="Y79" s="8"/>
      <c r="Z79" s="8"/>
      <c r="AA79" s="10"/>
      <c r="AB79" s="10"/>
      <c r="AC79" s="89">
        <f t="shared" si="2"/>
        <v>0</v>
      </c>
      <c r="AD79" s="130"/>
      <c r="AE79" s="128"/>
      <c r="AF79" s="125"/>
      <c r="AG79" s="125"/>
      <c r="AH79" s="122"/>
      <c r="AI79" s="120"/>
      <c r="AJ79" s="118"/>
      <c r="AK79" s="118"/>
      <c r="AL79" s="118"/>
      <c r="AM79" s="118"/>
      <c r="AN79" s="114"/>
      <c r="AO79" s="114"/>
    </row>
    <row r="80" spans="1:41" ht="46.5" customHeight="1" thickBot="1">
      <c r="A80" s="136"/>
      <c r="B80" s="138"/>
      <c r="C80" s="118"/>
      <c r="D80" s="135"/>
      <c r="E80" s="118"/>
      <c r="F80" s="118"/>
      <c r="G80" s="118"/>
      <c r="H80" s="118"/>
      <c r="I80" s="118"/>
      <c r="J80" s="118"/>
      <c r="K80" s="118"/>
      <c r="L80" s="118"/>
      <c r="M80" s="133"/>
      <c r="N80" s="118"/>
      <c r="O80" s="131"/>
      <c r="P80" s="118"/>
      <c r="Q80" s="131"/>
      <c r="R80" s="133"/>
      <c r="S80" s="9"/>
      <c r="T80" s="11"/>
      <c r="U80" s="11"/>
      <c r="V80" s="88" t="b">
        <f t="shared" si="0"/>
        <v>0</v>
      </c>
      <c r="W80" s="9"/>
      <c r="X80" s="88" t="b">
        <f t="shared" si="1"/>
        <v>0</v>
      </c>
      <c r="Y80" s="8"/>
      <c r="Z80" s="8"/>
      <c r="AA80" s="10"/>
      <c r="AB80" s="10"/>
      <c r="AC80" s="89">
        <f t="shared" si="2"/>
        <v>0</v>
      </c>
      <c r="AD80" s="127" t="s">
        <v>173</v>
      </c>
      <c r="AE80" s="127">
        <f>IF(SUMIF(T78:T81,"IMPACTO",AC78:AC81)&lt;50%,SUMIF(T78:T81,"IMPACTO",AC78:AC81),50%)</f>
        <v>0</v>
      </c>
      <c r="AF80" s="125"/>
      <c r="AG80" s="125"/>
      <c r="AH80" s="122"/>
      <c r="AI80" s="120"/>
      <c r="AJ80" s="118"/>
      <c r="AK80" s="118"/>
      <c r="AL80" s="118"/>
      <c r="AM80" s="118"/>
      <c r="AN80" s="114"/>
      <c r="AO80" s="114"/>
    </row>
    <row r="81" spans="1:41" ht="46.5" customHeight="1" thickBot="1">
      <c r="A81" s="136"/>
      <c r="B81" s="139"/>
      <c r="C81" s="119"/>
      <c r="D81" s="135"/>
      <c r="E81" s="119"/>
      <c r="F81" s="119"/>
      <c r="G81" s="119"/>
      <c r="H81" s="119"/>
      <c r="I81" s="119"/>
      <c r="J81" s="119"/>
      <c r="K81" s="119"/>
      <c r="L81" s="119"/>
      <c r="M81" s="134"/>
      <c r="N81" s="119"/>
      <c r="O81" s="132"/>
      <c r="P81" s="119"/>
      <c r="Q81" s="132"/>
      <c r="R81" s="134"/>
      <c r="S81" s="9"/>
      <c r="T81" s="11"/>
      <c r="U81" s="11"/>
      <c r="V81" s="88" t="b">
        <f t="shared" si="0"/>
        <v>0</v>
      </c>
      <c r="W81" s="9"/>
      <c r="X81" s="88" t="b">
        <f t="shared" si="1"/>
        <v>0</v>
      </c>
      <c r="Y81" s="8"/>
      <c r="Z81" s="8"/>
      <c r="AA81" s="10"/>
      <c r="AB81" s="10"/>
      <c r="AC81" s="89">
        <f t="shared" si="2"/>
        <v>0</v>
      </c>
      <c r="AD81" s="128"/>
      <c r="AE81" s="128"/>
      <c r="AF81" s="126"/>
      <c r="AG81" s="126"/>
      <c r="AH81" s="123"/>
      <c r="AI81" s="120"/>
      <c r="AJ81" s="119"/>
      <c r="AK81" s="119"/>
      <c r="AL81" s="119"/>
      <c r="AM81" s="119"/>
      <c r="AN81" s="115"/>
      <c r="AO81" s="115"/>
    </row>
    <row r="82" spans="1:41" ht="46.5" customHeight="1" thickBot="1">
      <c r="A82" s="136">
        <f>IF(C82&lt;&gt;"",VLOOKUP(C82,'Codificacion Riesgos'!$C$6:$D$52,2,FALSE)&amp;"-0"&amp;B82,"")</f>
      </c>
      <c r="B82" s="137">
        <v>16</v>
      </c>
      <c r="C82" s="117"/>
      <c r="D82" s="135"/>
      <c r="E82" s="118"/>
      <c r="F82" s="117"/>
      <c r="G82" s="117"/>
      <c r="H82" s="117"/>
      <c r="I82" s="117"/>
      <c r="J82" s="117"/>
      <c r="K82" s="118"/>
      <c r="L82" s="118"/>
      <c r="M82" s="133">
        <f>IF(D82="Riesgo de Gestión",CONCATENATE("Posibilidad de perdida ",F82," por ",K82," debido a ",L82),IF(D82="Riesgo de Seguridad Digital",CONCATENATE(I82," de ",H82," por ",K82," debido a ",L82),""))</f>
      </c>
      <c r="N82" s="117"/>
      <c r="O82" s="131" t="b">
        <f>+IF(N82=1,0.2,(+IF(N82=2,0.4,+IF(N82=3,0.6,+IF(N82=4,0.8,+IF(N82=5,1,FALSE))))))</f>
        <v>0</v>
      </c>
      <c r="P82" s="118"/>
      <c r="Q82" s="131" t="b">
        <f>+IF(P82=1,0.2,(+IF(P82=2,0.4,+IF(P82=3,0.6,+IF(P82=4,0.8,+IF(P82=5,1,FALSE))))))</f>
        <v>0</v>
      </c>
      <c r="R82" s="133" t="e">
        <f>#VALUE!</f>
        <v>#VALUE!</v>
      </c>
      <c r="S82" s="8"/>
      <c r="T82" s="11"/>
      <c r="U82" s="11"/>
      <c r="V82" s="88" t="b">
        <f t="shared" si="0"/>
        <v>0</v>
      </c>
      <c r="W82" s="9"/>
      <c r="X82" s="88" t="b">
        <f t="shared" si="1"/>
        <v>0</v>
      </c>
      <c r="Y82" s="8"/>
      <c r="Z82" s="8"/>
      <c r="AA82" s="10"/>
      <c r="AB82" s="10"/>
      <c r="AC82" s="89">
        <f t="shared" si="2"/>
        <v>0</v>
      </c>
      <c r="AD82" s="129" t="s">
        <v>160</v>
      </c>
      <c r="AE82" s="127">
        <f>IF(SUMIF(T82:T85,"PROBABILIDAD",AC82:AC85)&lt;=50%,SUMIF(T82:T85,"PROBABILIDAD",AC82:AC85),50%)</f>
        <v>0</v>
      </c>
      <c r="AF82" s="124">
        <f>(O82-(O82*AE82)*100%)</f>
        <v>0</v>
      </c>
      <c r="AG82" s="124">
        <f>(Q82-(Q82*AE84)*100%)</f>
        <v>0</v>
      </c>
      <c r="AH82" s="121" t="e">
        <f>#VALUE!</f>
        <v>#VALUE!</v>
      </c>
      <c r="AI82" s="120"/>
      <c r="AJ82" s="117"/>
      <c r="AK82" s="117"/>
      <c r="AL82" s="117"/>
      <c r="AM82" s="117"/>
      <c r="AN82" s="116"/>
      <c r="AO82" s="113"/>
    </row>
    <row r="83" spans="1:41" ht="46.5" customHeight="1" thickBot="1">
      <c r="A83" s="136"/>
      <c r="B83" s="138"/>
      <c r="C83" s="118"/>
      <c r="D83" s="135"/>
      <c r="E83" s="118"/>
      <c r="F83" s="118"/>
      <c r="G83" s="118"/>
      <c r="H83" s="118"/>
      <c r="I83" s="118"/>
      <c r="J83" s="118"/>
      <c r="K83" s="118"/>
      <c r="L83" s="118"/>
      <c r="M83" s="133"/>
      <c r="N83" s="118"/>
      <c r="O83" s="131"/>
      <c r="P83" s="118"/>
      <c r="Q83" s="131"/>
      <c r="R83" s="133"/>
      <c r="S83" s="9"/>
      <c r="T83" s="11"/>
      <c r="U83" s="11"/>
      <c r="V83" s="88" t="b">
        <f t="shared" si="0"/>
        <v>0</v>
      </c>
      <c r="W83" s="9"/>
      <c r="X83" s="88" t="b">
        <f t="shared" si="1"/>
        <v>0</v>
      </c>
      <c r="Y83" s="8"/>
      <c r="Z83" s="8"/>
      <c r="AA83" s="10"/>
      <c r="AB83" s="10"/>
      <c r="AC83" s="89">
        <f t="shared" si="2"/>
        <v>0</v>
      </c>
      <c r="AD83" s="130"/>
      <c r="AE83" s="128"/>
      <c r="AF83" s="125"/>
      <c r="AG83" s="125"/>
      <c r="AH83" s="122"/>
      <c r="AI83" s="120"/>
      <c r="AJ83" s="118"/>
      <c r="AK83" s="118"/>
      <c r="AL83" s="118"/>
      <c r="AM83" s="118"/>
      <c r="AN83" s="114"/>
      <c r="AO83" s="114"/>
    </row>
    <row r="84" spans="1:41" ht="46.5" customHeight="1" thickBot="1">
      <c r="A84" s="136"/>
      <c r="B84" s="138"/>
      <c r="C84" s="118"/>
      <c r="D84" s="135"/>
      <c r="E84" s="118"/>
      <c r="F84" s="118"/>
      <c r="G84" s="118"/>
      <c r="H84" s="118"/>
      <c r="I84" s="118"/>
      <c r="J84" s="118"/>
      <c r="K84" s="118"/>
      <c r="L84" s="118"/>
      <c r="M84" s="133"/>
      <c r="N84" s="118"/>
      <c r="O84" s="131"/>
      <c r="P84" s="118"/>
      <c r="Q84" s="131"/>
      <c r="R84" s="133"/>
      <c r="S84" s="9"/>
      <c r="T84" s="11"/>
      <c r="U84" s="11"/>
      <c r="V84" s="88" t="b">
        <f t="shared" si="0"/>
        <v>0</v>
      </c>
      <c r="W84" s="9"/>
      <c r="X84" s="88" t="b">
        <f t="shared" si="1"/>
        <v>0</v>
      </c>
      <c r="Y84" s="8"/>
      <c r="Z84" s="8"/>
      <c r="AA84" s="10"/>
      <c r="AB84" s="10"/>
      <c r="AC84" s="89">
        <f t="shared" si="2"/>
        <v>0</v>
      </c>
      <c r="AD84" s="127" t="s">
        <v>173</v>
      </c>
      <c r="AE84" s="127">
        <f>IF(SUMIF(T82:T85,"IMPACTO",AC82:AC85)&lt;50%,SUMIF(T82:T85,"IMPACTO",AC82:AC85),50%)</f>
        <v>0</v>
      </c>
      <c r="AF84" s="125"/>
      <c r="AG84" s="125"/>
      <c r="AH84" s="122"/>
      <c r="AI84" s="120"/>
      <c r="AJ84" s="118"/>
      <c r="AK84" s="118"/>
      <c r="AL84" s="118"/>
      <c r="AM84" s="118"/>
      <c r="AN84" s="114"/>
      <c r="AO84" s="114"/>
    </row>
    <row r="85" spans="1:41" ht="46.5" customHeight="1" thickBot="1">
      <c r="A85" s="136"/>
      <c r="B85" s="139"/>
      <c r="C85" s="119"/>
      <c r="D85" s="135"/>
      <c r="E85" s="119"/>
      <c r="F85" s="119"/>
      <c r="G85" s="119"/>
      <c r="H85" s="119"/>
      <c r="I85" s="119"/>
      <c r="J85" s="119"/>
      <c r="K85" s="119"/>
      <c r="L85" s="119"/>
      <c r="M85" s="134"/>
      <c r="N85" s="119"/>
      <c r="O85" s="132"/>
      <c r="P85" s="119"/>
      <c r="Q85" s="132"/>
      <c r="R85" s="134"/>
      <c r="S85" s="9"/>
      <c r="T85" s="11"/>
      <c r="U85" s="11"/>
      <c r="V85" s="88" t="b">
        <f t="shared" si="0"/>
        <v>0</v>
      </c>
      <c r="W85" s="9"/>
      <c r="X85" s="88" t="b">
        <f t="shared" si="1"/>
        <v>0</v>
      </c>
      <c r="Y85" s="8"/>
      <c r="Z85" s="8"/>
      <c r="AA85" s="10"/>
      <c r="AB85" s="10"/>
      <c r="AC85" s="89">
        <f t="shared" si="2"/>
        <v>0</v>
      </c>
      <c r="AD85" s="128"/>
      <c r="AE85" s="128"/>
      <c r="AF85" s="126"/>
      <c r="AG85" s="126"/>
      <c r="AH85" s="123"/>
      <c r="AI85" s="120"/>
      <c r="AJ85" s="119"/>
      <c r="AK85" s="119"/>
      <c r="AL85" s="119"/>
      <c r="AM85" s="119"/>
      <c r="AN85" s="115"/>
      <c r="AO85" s="115"/>
    </row>
    <row r="86" spans="1:41" ht="46.5" customHeight="1" thickBot="1">
      <c r="A86" s="136">
        <f>IF(C86&lt;&gt;"",VLOOKUP(C86,'Codificacion Riesgos'!$C$6:$D$52,2,FALSE)&amp;"-0"&amp;B86,"")</f>
      </c>
      <c r="B86" s="137">
        <v>17</v>
      </c>
      <c r="C86" s="117"/>
      <c r="D86" s="135"/>
      <c r="E86" s="118"/>
      <c r="F86" s="117"/>
      <c r="G86" s="117"/>
      <c r="H86" s="117"/>
      <c r="I86" s="117"/>
      <c r="J86" s="117"/>
      <c r="K86" s="118"/>
      <c r="L86" s="118"/>
      <c r="M86" s="133">
        <f>IF(D86="Riesgo de Gestión",CONCATENATE("Posibilidad de perdida ",F86," por ",K86," debido a ",L86),IF(D86="Riesgo de Seguridad Digital",CONCATENATE(I86," de ",H86," por ",K86," debido a ",L86),""))</f>
      </c>
      <c r="N86" s="117"/>
      <c r="O86" s="131" t="b">
        <f>+IF(N86=1,0.2,(+IF(N86=2,0.4,+IF(N86=3,0.6,+IF(N86=4,0.8,+IF(N86=5,1,FALSE))))))</f>
        <v>0</v>
      </c>
      <c r="P86" s="118"/>
      <c r="Q86" s="131" t="b">
        <f>+IF(P86=1,0.2,(+IF(P86=2,0.4,+IF(P86=3,0.6,+IF(P86=4,0.8,+IF(P86=5,1,FALSE))))))</f>
        <v>0</v>
      </c>
      <c r="R86" s="133" t="e">
        <f>#VALUE!</f>
        <v>#VALUE!</v>
      </c>
      <c r="S86" s="8"/>
      <c r="T86" s="11"/>
      <c r="U86" s="11"/>
      <c r="V86" s="88" t="b">
        <f t="shared" si="0"/>
        <v>0</v>
      </c>
      <c r="W86" s="9"/>
      <c r="X86" s="88" t="b">
        <f t="shared" si="1"/>
        <v>0</v>
      </c>
      <c r="Y86" s="8"/>
      <c r="Z86" s="8"/>
      <c r="AA86" s="10"/>
      <c r="AB86" s="10"/>
      <c r="AC86" s="89">
        <f t="shared" si="2"/>
        <v>0</v>
      </c>
      <c r="AD86" s="129" t="s">
        <v>160</v>
      </c>
      <c r="AE86" s="127">
        <f>IF(SUMIF(T86:T89,"PROBABILIDAD",AC86:AC89)&lt;=50%,SUMIF(T86:T89,"PROBABILIDAD",AC86:AC89),50%)</f>
        <v>0</v>
      </c>
      <c r="AF86" s="124">
        <f>(O86-(O86*AE86)*100%)</f>
        <v>0</v>
      </c>
      <c r="AG86" s="124">
        <f>(Q86-(Q86*AE88)*100%)</f>
        <v>0</v>
      </c>
      <c r="AH86" s="121" t="e">
        <f>#VALUE!</f>
        <v>#VALUE!</v>
      </c>
      <c r="AI86" s="120"/>
      <c r="AJ86" s="117"/>
      <c r="AK86" s="117"/>
      <c r="AL86" s="117"/>
      <c r="AM86" s="117"/>
      <c r="AN86" s="116"/>
      <c r="AO86" s="113"/>
    </row>
    <row r="87" spans="1:41" ht="46.5" customHeight="1" thickBot="1">
      <c r="A87" s="136"/>
      <c r="B87" s="138"/>
      <c r="C87" s="118"/>
      <c r="D87" s="135"/>
      <c r="E87" s="118"/>
      <c r="F87" s="118"/>
      <c r="G87" s="118"/>
      <c r="H87" s="118"/>
      <c r="I87" s="118"/>
      <c r="J87" s="118"/>
      <c r="K87" s="118"/>
      <c r="L87" s="118"/>
      <c r="M87" s="133"/>
      <c r="N87" s="118"/>
      <c r="O87" s="131"/>
      <c r="P87" s="118"/>
      <c r="Q87" s="131"/>
      <c r="R87" s="133"/>
      <c r="S87" s="9"/>
      <c r="T87" s="11"/>
      <c r="U87" s="11"/>
      <c r="V87" s="88" t="b">
        <f aca="true" t="shared" si="3" ref="V87:V150">+IF(U87="Preventivo",0.25,IF(U87="Detectivo",0.15,IF(U87="Correctivo",0.1,FALSE)))</f>
        <v>0</v>
      </c>
      <c r="W87" s="9"/>
      <c r="X87" s="88" t="b">
        <f t="shared" si="1"/>
        <v>0</v>
      </c>
      <c r="Y87" s="8"/>
      <c r="Z87" s="8"/>
      <c r="AA87" s="10"/>
      <c r="AB87" s="10"/>
      <c r="AC87" s="89">
        <f t="shared" si="2"/>
        <v>0</v>
      </c>
      <c r="AD87" s="130"/>
      <c r="AE87" s="128"/>
      <c r="AF87" s="125"/>
      <c r="AG87" s="125"/>
      <c r="AH87" s="122"/>
      <c r="AI87" s="120"/>
      <c r="AJ87" s="118"/>
      <c r="AK87" s="118"/>
      <c r="AL87" s="118"/>
      <c r="AM87" s="118"/>
      <c r="AN87" s="114"/>
      <c r="AO87" s="114"/>
    </row>
    <row r="88" spans="1:41" ht="46.5" customHeight="1" thickBot="1">
      <c r="A88" s="136"/>
      <c r="B88" s="138"/>
      <c r="C88" s="118"/>
      <c r="D88" s="135"/>
      <c r="E88" s="118"/>
      <c r="F88" s="118"/>
      <c r="G88" s="118"/>
      <c r="H88" s="118"/>
      <c r="I88" s="118"/>
      <c r="J88" s="118"/>
      <c r="K88" s="118"/>
      <c r="L88" s="118"/>
      <c r="M88" s="133"/>
      <c r="N88" s="118"/>
      <c r="O88" s="131"/>
      <c r="P88" s="118"/>
      <c r="Q88" s="131"/>
      <c r="R88" s="133"/>
      <c r="S88" s="9"/>
      <c r="T88" s="11"/>
      <c r="U88" s="11"/>
      <c r="V88" s="88" t="b">
        <f t="shared" si="3"/>
        <v>0</v>
      </c>
      <c r="W88" s="9"/>
      <c r="X88" s="88" t="b">
        <f t="shared" si="1"/>
        <v>0</v>
      </c>
      <c r="Y88" s="8"/>
      <c r="Z88" s="8"/>
      <c r="AA88" s="10"/>
      <c r="AB88" s="10"/>
      <c r="AC88" s="89">
        <f t="shared" si="2"/>
        <v>0</v>
      </c>
      <c r="AD88" s="127" t="s">
        <v>173</v>
      </c>
      <c r="AE88" s="127">
        <f>IF(SUMIF(T86:T89,"IMPACTO",AC86:AC89)&lt;50%,SUMIF(T86:T89,"IMPACTO",AC86:AC89),50%)</f>
        <v>0</v>
      </c>
      <c r="AF88" s="125"/>
      <c r="AG88" s="125"/>
      <c r="AH88" s="122"/>
      <c r="AI88" s="120"/>
      <c r="AJ88" s="118"/>
      <c r="AK88" s="118"/>
      <c r="AL88" s="118"/>
      <c r="AM88" s="118"/>
      <c r="AN88" s="114"/>
      <c r="AO88" s="114"/>
    </row>
    <row r="89" spans="1:41" ht="46.5" customHeight="1" thickBot="1">
      <c r="A89" s="136"/>
      <c r="B89" s="139"/>
      <c r="C89" s="119"/>
      <c r="D89" s="135"/>
      <c r="E89" s="119"/>
      <c r="F89" s="119"/>
      <c r="G89" s="119"/>
      <c r="H89" s="119"/>
      <c r="I89" s="119"/>
      <c r="J89" s="119"/>
      <c r="K89" s="119"/>
      <c r="L89" s="119"/>
      <c r="M89" s="134"/>
      <c r="N89" s="119"/>
      <c r="O89" s="132"/>
      <c r="P89" s="119"/>
      <c r="Q89" s="132"/>
      <c r="R89" s="134"/>
      <c r="S89" s="9"/>
      <c r="T89" s="11"/>
      <c r="U89" s="11"/>
      <c r="V89" s="88" t="b">
        <f t="shared" si="3"/>
        <v>0</v>
      </c>
      <c r="W89" s="9"/>
      <c r="X89" s="88" t="b">
        <f t="shared" si="1"/>
        <v>0</v>
      </c>
      <c r="Y89" s="8"/>
      <c r="Z89" s="8"/>
      <c r="AA89" s="10"/>
      <c r="AB89" s="10"/>
      <c r="AC89" s="89">
        <f t="shared" si="2"/>
        <v>0</v>
      </c>
      <c r="AD89" s="128"/>
      <c r="AE89" s="128"/>
      <c r="AF89" s="126"/>
      <c r="AG89" s="126"/>
      <c r="AH89" s="123"/>
      <c r="AI89" s="120"/>
      <c r="AJ89" s="119"/>
      <c r="AK89" s="119"/>
      <c r="AL89" s="119"/>
      <c r="AM89" s="119"/>
      <c r="AN89" s="115"/>
      <c r="AO89" s="115"/>
    </row>
    <row r="90" spans="1:41" ht="46.5" customHeight="1" thickBot="1">
      <c r="A90" s="136">
        <f>IF(C90&lt;&gt;"",VLOOKUP(C90,'Codificacion Riesgos'!$C$6:$D$52,2,FALSE)&amp;"-0"&amp;B90,"")</f>
      </c>
      <c r="B90" s="137">
        <v>18</v>
      </c>
      <c r="C90" s="117"/>
      <c r="D90" s="135"/>
      <c r="E90" s="118"/>
      <c r="F90" s="117"/>
      <c r="G90" s="117"/>
      <c r="H90" s="117"/>
      <c r="I90" s="117"/>
      <c r="J90" s="117"/>
      <c r="K90" s="118"/>
      <c r="L90" s="118"/>
      <c r="M90" s="133">
        <f>IF(D90="Riesgo de Gestión",CONCATENATE("Posibilidad de perdida ",F90," por ",K90," debido a ",L90),IF(D90="Riesgo de Seguridad Digital",CONCATENATE(I90," de ",H90," por ",K90," debido a ",L90),""))</f>
      </c>
      <c r="N90" s="117"/>
      <c r="O90" s="131" t="b">
        <f>+IF(N90=1,0.2,(+IF(N90=2,0.4,+IF(N90=3,0.6,+IF(N90=4,0.8,+IF(N90=5,1,FALSE))))))</f>
        <v>0</v>
      </c>
      <c r="P90" s="118"/>
      <c r="Q90" s="131" t="b">
        <f>+IF(P90=1,0.2,(+IF(P90=2,0.4,+IF(P90=3,0.6,+IF(P90=4,0.8,+IF(P90=5,1,FALSE))))))</f>
        <v>0</v>
      </c>
      <c r="R90" s="133" t="e">
        <f>#VALUE!</f>
        <v>#VALUE!</v>
      </c>
      <c r="S90" s="8"/>
      <c r="T90" s="11"/>
      <c r="U90" s="11"/>
      <c r="V90" s="88" t="b">
        <f t="shared" si="3"/>
        <v>0</v>
      </c>
      <c r="W90" s="9"/>
      <c r="X90" s="88" t="b">
        <f aca="true" t="shared" si="4" ref="X90:X153">+IF(W90="Automatico",0.25,IF(W90="Manual",0.15,FALSE))</f>
        <v>0</v>
      </c>
      <c r="Y90" s="8"/>
      <c r="Z90" s="8"/>
      <c r="AA90" s="10"/>
      <c r="AB90" s="10"/>
      <c r="AC90" s="89">
        <f aca="true" t="shared" si="5" ref="AC90:AC153">V90+X90</f>
        <v>0</v>
      </c>
      <c r="AD90" s="129" t="s">
        <v>160</v>
      </c>
      <c r="AE90" s="127">
        <f>IF(SUMIF(T90:T93,"PROBABILIDAD",AC90:AC93)&lt;=50%,SUMIF(T90:T93,"PROBABILIDAD",AC90:AC93),50%)</f>
        <v>0</v>
      </c>
      <c r="AF90" s="124">
        <f>(O90-(O90*AE90)*100%)</f>
        <v>0</v>
      </c>
      <c r="AG90" s="124">
        <f>(Q90-(Q90*AE92)*100%)</f>
        <v>0</v>
      </c>
      <c r="AH90" s="121" t="e">
        <f>#VALUE!</f>
        <v>#VALUE!</v>
      </c>
      <c r="AI90" s="120"/>
      <c r="AJ90" s="117"/>
      <c r="AK90" s="117"/>
      <c r="AL90" s="117"/>
      <c r="AM90" s="117"/>
      <c r="AN90" s="116"/>
      <c r="AO90" s="113"/>
    </row>
    <row r="91" spans="1:41" ht="46.5" customHeight="1" thickBot="1">
      <c r="A91" s="136"/>
      <c r="B91" s="138"/>
      <c r="C91" s="118"/>
      <c r="D91" s="135"/>
      <c r="E91" s="118"/>
      <c r="F91" s="118"/>
      <c r="G91" s="118"/>
      <c r="H91" s="118"/>
      <c r="I91" s="118"/>
      <c r="J91" s="118"/>
      <c r="K91" s="118"/>
      <c r="L91" s="118"/>
      <c r="M91" s="133"/>
      <c r="N91" s="118"/>
      <c r="O91" s="131"/>
      <c r="P91" s="118"/>
      <c r="Q91" s="131"/>
      <c r="R91" s="133"/>
      <c r="S91" s="9"/>
      <c r="T91" s="11"/>
      <c r="U91" s="11"/>
      <c r="V91" s="88" t="b">
        <f t="shared" si="3"/>
        <v>0</v>
      </c>
      <c r="W91" s="9"/>
      <c r="X91" s="88" t="b">
        <f t="shared" si="4"/>
        <v>0</v>
      </c>
      <c r="Y91" s="8"/>
      <c r="Z91" s="8"/>
      <c r="AA91" s="10"/>
      <c r="AB91" s="10"/>
      <c r="AC91" s="89">
        <f t="shared" si="5"/>
        <v>0</v>
      </c>
      <c r="AD91" s="130"/>
      <c r="AE91" s="128"/>
      <c r="AF91" s="125"/>
      <c r="AG91" s="125"/>
      <c r="AH91" s="122"/>
      <c r="AI91" s="120"/>
      <c r="AJ91" s="118"/>
      <c r="AK91" s="118"/>
      <c r="AL91" s="118"/>
      <c r="AM91" s="118"/>
      <c r="AN91" s="114"/>
      <c r="AO91" s="114"/>
    </row>
    <row r="92" spans="1:41" ht="46.5" customHeight="1" thickBot="1">
      <c r="A92" s="136"/>
      <c r="B92" s="138"/>
      <c r="C92" s="118"/>
      <c r="D92" s="135"/>
      <c r="E92" s="118"/>
      <c r="F92" s="118"/>
      <c r="G92" s="118"/>
      <c r="H92" s="118"/>
      <c r="I92" s="118"/>
      <c r="J92" s="118"/>
      <c r="K92" s="118"/>
      <c r="L92" s="118"/>
      <c r="M92" s="133"/>
      <c r="N92" s="118"/>
      <c r="O92" s="131"/>
      <c r="P92" s="118"/>
      <c r="Q92" s="131"/>
      <c r="R92" s="133"/>
      <c r="S92" s="9"/>
      <c r="T92" s="11"/>
      <c r="U92" s="11"/>
      <c r="V92" s="88" t="b">
        <f t="shared" si="3"/>
        <v>0</v>
      </c>
      <c r="W92" s="9"/>
      <c r="X92" s="88" t="b">
        <f t="shared" si="4"/>
        <v>0</v>
      </c>
      <c r="Y92" s="8"/>
      <c r="Z92" s="8"/>
      <c r="AA92" s="10"/>
      <c r="AB92" s="10"/>
      <c r="AC92" s="89">
        <f t="shared" si="5"/>
        <v>0</v>
      </c>
      <c r="AD92" s="127" t="s">
        <v>173</v>
      </c>
      <c r="AE92" s="127">
        <f>IF(SUMIF(T90:T93,"IMPACTO",AC90:AC93)&lt;50%,SUMIF(T90:T93,"IMPACTO",AC90:AC93),50%)</f>
        <v>0</v>
      </c>
      <c r="AF92" s="125"/>
      <c r="AG92" s="125"/>
      <c r="AH92" s="122"/>
      <c r="AI92" s="120"/>
      <c r="AJ92" s="118"/>
      <c r="AK92" s="118"/>
      <c r="AL92" s="118"/>
      <c r="AM92" s="118"/>
      <c r="AN92" s="114"/>
      <c r="AO92" s="114"/>
    </row>
    <row r="93" spans="1:41" ht="46.5" customHeight="1" thickBot="1">
      <c r="A93" s="136"/>
      <c r="B93" s="139"/>
      <c r="C93" s="119"/>
      <c r="D93" s="135"/>
      <c r="E93" s="119"/>
      <c r="F93" s="119"/>
      <c r="G93" s="119"/>
      <c r="H93" s="119"/>
      <c r="I93" s="119"/>
      <c r="J93" s="119"/>
      <c r="K93" s="119"/>
      <c r="L93" s="119"/>
      <c r="M93" s="134"/>
      <c r="N93" s="119"/>
      <c r="O93" s="132"/>
      <c r="P93" s="119"/>
      <c r="Q93" s="132"/>
      <c r="R93" s="134"/>
      <c r="S93" s="9"/>
      <c r="T93" s="11"/>
      <c r="U93" s="11"/>
      <c r="V93" s="88" t="b">
        <f t="shared" si="3"/>
        <v>0</v>
      </c>
      <c r="W93" s="9"/>
      <c r="X93" s="88" t="b">
        <f t="shared" si="4"/>
        <v>0</v>
      </c>
      <c r="Y93" s="8"/>
      <c r="Z93" s="8"/>
      <c r="AA93" s="10"/>
      <c r="AB93" s="10"/>
      <c r="AC93" s="89">
        <f t="shared" si="5"/>
        <v>0</v>
      </c>
      <c r="AD93" s="128"/>
      <c r="AE93" s="128"/>
      <c r="AF93" s="126"/>
      <c r="AG93" s="126"/>
      <c r="AH93" s="123"/>
      <c r="AI93" s="120"/>
      <c r="AJ93" s="119"/>
      <c r="AK93" s="119"/>
      <c r="AL93" s="119"/>
      <c r="AM93" s="119"/>
      <c r="AN93" s="115"/>
      <c r="AO93" s="115"/>
    </row>
    <row r="94" spans="1:41" ht="46.5" customHeight="1" thickBot="1">
      <c r="A94" s="136">
        <f>IF(C94&lt;&gt;"",VLOOKUP(C94,'Codificacion Riesgos'!$C$6:$D$52,2,FALSE)&amp;"-0"&amp;B94,"")</f>
      </c>
      <c r="B94" s="137">
        <v>19</v>
      </c>
      <c r="C94" s="117"/>
      <c r="D94" s="135"/>
      <c r="E94" s="118"/>
      <c r="F94" s="117"/>
      <c r="G94" s="117"/>
      <c r="H94" s="117"/>
      <c r="I94" s="117"/>
      <c r="J94" s="117"/>
      <c r="K94" s="118"/>
      <c r="L94" s="118"/>
      <c r="M94" s="133">
        <f>IF(D94="Riesgo de Gestión",CONCATENATE("Posibilidad de perdida ",F94," por ",K94," debido a ",L94),IF(D94="Riesgo de Seguridad Digital",CONCATENATE(I94," de ",H94," por ",K94," debido a ",L94),""))</f>
      </c>
      <c r="N94" s="117"/>
      <c r="O94" s="131" t="b">
        <f>+IF(N94=1,0.2,(+IF(N94=2,0.4,+IF(N94=3,0.6,+IF(N94=4,0.8,+IF(N94=5,1,FALSE))))))</f>
        <v>0</v>
      </c>
      <c r="P94" s="118"/>
      <c r="Q94" s="131" t="b">
        <f>+IF(P94=1,0.2,(+IF(P94=2,0.4,+IF(P94=3,0.6,+IF(P94=4,0.8,+IF(P94=5,1,FALSE))))))</f>
        <v>0</v>
      </c>
      <c r="R94" s="133" t="e">
        <f>#VALUE!</f>
        <v>#VALUE!</v>
      </c>
      <c r="S94" s="8"/>
      <c r="T94" s="11"/>
      <c r="U94" s="11"/>
      <c r="V94" s="88" t="b">
        <f t="shared" si="3"/>
        <v>0</v>
      </c>
      <c r="W94" s="9"/>
      <c r="X94" s="88" t="b">
        <f t="shared" si="4"/>
        <v>0</v>
      </c>
      <c r="Y94" s="8"/>
      <c r="Z94" s="8"/>
      <c r="AA94" s="10"/>
      <c r="AB94" s="10"/>
      <c r="AC94" s="89">
        <f t="shared" si="5"/>
        <v>0</v>
      </c>
      <c r="AD94" s="129" t="s">
        <v>160</v>
      </c>
      <c r="AE94" s="127">
        <f>IF(SUMIF(T94:T97,"PROBABILIDAD",AC94:AC97)&lt;=50%,SUMIF(T94:T97,"PROBABILIDAD",AC94:AC97),50%)</f>
        <v>0</v>
      </c>
      <c r="AF94" s="124">
        <f>(O94-(O94*AE94)*100%)</f>
        <v>0</v>
      </c>
      <c r="AG94" s="124">
        <f>(Q94-(Q94*AE96)*100%)</f>
        <v>0</v>
      </c>
      <c r="AH94" s="121" t="e">
        <f>#VALUE!</f>
        <v>#VALUE!</v>
      </c>
      <c r="AI94" s="120"/>
      <c r="AJ94" s="117"/>
      <c r="AK94" s="117"/>
      <c r="AL94" s="117"/>
      <c r="AM94" s="117"/>
      <c r="AN94" s="116"/>
      <c r="AO94" s="113"/>
    </row>
    <row r="95" spans="1:41" ht="46.5" customHeight="1" thickBot="1">
      <c r="A95" s="136"/>
      <c r="B95" s="138"/>
      <c r="C95" s="118"/>
      <c r="D95" s="135"/>
      <c r="E95" s="118"/>
      <c r="F95" s="118"/>
      <c r="G95" s="118"/>
      <c r="H95" s="118"/>
      <c r="I95" s="118"/>
      <c r="J95" s="118"/>
      <c r="K95" s="118"/>
      <c r="L95" s="118"/>
      <c r="M95" s="133"/>
      <c r="N95" s="118"/>
      <c r="O95" s="131"/>
      <c r="P95" s="118"/>
      <c r="Q95" s="131"/>
      <c r="R95" s="133"/>
      <c r="S95" s="9"/>
      <c r="T95" s="11"/>
      <c r="U95" s="11"/>
      <c r="V95" s="88" t="b">
        <f t="shared" si="3"/>
        <v>0</v>
      </c>
      <c r="W95" s="9"/>
      <c r="X95" s="88" t="b">
        <f t="shared" si="4"/>
        <v>0</v>
      </c>
      <c r="Y95" s="8"/>
      <c r="Z95" s="8"/>
      <c r="AA95" s="10"/>
      <c r="AB95" s="10"/>
      <c r="AC95" s="89">
        <f t="shared" si="5"/>
        <v>0</v>
      </c>
      <c r="AD95" s="130"/>
      <c r="AE95" s="128"/>
      <c r="AF95" s="125"/>
      <c r="AG95" s="125"/>
      <c r="AH95" s="122"/>
      <c r="AI95" s="120"/>
      <c r="AJ95" s="118"/>
      <c r="AK95" s="118"/>
      <c r="AL95" s="118"/>
      <c r="AM95" s="118"/>
      <c r="AN95" s="114"/>
      <c r="AO95" s="114"/>
    </row>
    <row r="96" spans="1:41" ht="46.5" customHeight="1" thickBot="1">
      <c r="A96" s="136"/>
      <c r="B96" s="138"/>
      <c r="C96" s="118"/>
      <c r="D96" s="135"/>
      <c r="E96" s="118"/>
      <c r="F96" s="118"/>
      <c r="G96" s="118"/>
      <c r="H96" s="118"/>
      <c r="I96" s="118"/>
      <c r="J96" s="118"/>
      <c r="K96" s="118"/>
      <c r="L96" s="118"/>
      <c r="M96" s="133"/>
      <c r="N96" s="118"/>
      <c r="O96" s="131"/>
      <c r="P96" s="118"/>
      <c r="Q96" s="131"/>
      <c r="R96" s="133"/>
      <c r="S96" s="9"/>
      <c r="T96" s="11"/>
      <c r="U96" s="11"/>
      <c r="V96" s="88" t="b">
        <f t="shared" si="3"/>
        <v>0</v>
      </c>
      <c r="W96" s="9"/>
      <c r="X96" s="88" t="b">
        <f t="shared" si="4"/>
        <v>0</v>
      </c>
      <c r="Y96" s="8"/>
      <c r="Z96" s="8"/>
      <c r="AA96" s="10"/>
      <c r="AB96" s="10"/>
      <c r="AC96" s="89">
        <f t="shared" si="5"/>
        <v>0</v>
      </c>
      <c r="AD96" s="127" t="s">
        <v>173</v>
      </c>
      <c r="AE96" s="127">
        <f>IF(SUMIF(T94:T97,"IMPACTO",AC94:AC97)&lt;50%,SUMIF(T94:T97,"IMPACTO",AC94:AC97),50%)</f>
        <v>0</v>
      </c>
      <c r="AF96" s="125"/>
      <c r="AG96" s="125"/>
      <c r="AH96" s="122"/>
      <c r="AI96" s="120"/>
      <c r="AJ96" s="118"/>
      <c r="AK96" s="118"/>
      <c r="AL96" s="118"/>
      <c r="AM96" s="118"/>
      <c r="AN96" s="114"/>
      <c r="AO96" s="114"/>
    </row>
    <row r="97" spans="1:41" ht="46.5" customHeight="1" thickBot="1">
      <c r="A97" s="136"/>
      <c r="B97" s="139"/>
      <c r="C97" s="119"/>
      <c r="D97" s="135"/>
      <c r="E97" s="119"/>
      <c r="F97" s="119"/>
      <c r="G97" s="119"/>
      <c r="H97" s="119"/>
      <c r="I97" s="119"/>
      <c r="J97" s="119"/>
      <c r="K97" s="119"/>
      <c r="L97" s="119"/>
      <c r="M97" s="134"/>
      <c r="N97" s="119"/>
      <c r="O97" s="132"/>
      <c r="P97" s="119"/>
      <c r="Q97" s="132"/>
      <c r="R97" s="134"/>
      <c r="S97" s="9"/>
      <c r="T97" s="11"/>
      <c r="U97" s="11"/>
      <c r="V97" s="88" t="b">
        <f t="shared" si="3"/>
        <v>0</v>
      </c>
      <c r="W97" s="9"/>
      <c r="X97" s="88" t="b">
        <f t="shared" si="4"/>
        <v>0</v>
      </c>
      <c r="Y97" s="8"/>
      <c r="Z97" s="8"/>
      <c r="AA97" s="10"/>
      <c r="AB97" s="10"/>
      <c r="AC97" s="89">
        <f t="shared" si="5"/>
        <v>0</v>
      </c>
      <c r="AD97" s="128"/>
      <c r="AE97" s="128"/>
      <c r="AF97" s="126"/>
      <c r="AG97" s="126"/>
      <c r="AH97" s="123"/>
      <c r="AI97" s="120"/>
      <c r="AJ97" s="119"/>
      <c r="AK97" s="119"/>
      <c r="AL97" s="119"/>
      <c r="AM97" s="119"/>
      <c r="AN97" s="115"/>
      <c r="AO97" s="115"/>
    </row>
    <row r="98" spans="1:41" ht="46.5" customHeight="1" thickBot="1">
      <c r="A98" s="136">
        <f>IF(C98&lt;&gt;"",VLOOKUP(C98,'Codificacion Riesgos'!$C$6:$D$52,2,FALSE)&amp;"-0"&amp;B98,"")</f>
      </c>
      <c r="B98" s="137">
        <v>20</v>
      </c>
      <c r="C98" s="117"/>
      <c r="D98" s="135"/>
      <c r="E98" s="118"/>
      <c r="F98" s="117"/>
      <c r="G98" s="117"/>
      <c r="H98" s="117"/>
      <c r="I98" s="117"/>
      <c r="J98" s="117"/>
      <c r="K98" s="118"/>
      <c r="L98" s="118"/>
      <c r="M98" s="133">
        <f>IF(D98="Riesgo de Gestión",CONCATENATE("Posibilidad de perdida ",F98," por ",K98," debido a ",L98),IF(D98="Riesgo de Seguridad Digital",CONCATENATE(I98," de ",H98," por ",K98," debido a ",L98),""))</f>
      </c>
      <c r="N98" s="117"/>
      <c r="O98" s="131" t="b">
        <f>+IF(N98=1,0.2,(+IF(N98=2,0.4,+IF(N98=3,0.6,+IF(N98=4,0.8,+IF(N98=5,1,FALSE))))))</f>
        <v>0</v>
      </c>
      <c r="P98" s="118"/>
      <c r="Q98" s="131" t="b">
        <f>+IF(P98=1,0.2,(+IF(P98=2,0.4,+IF(P98=3,0.6,+IF(P98=4,0.8,+IF(P98=5,1,FALSE))))))</f>
        <v>0</v>
      </c>
      <c r="R98" s="133" t="e">
        <f>#VALUE!</f>
        <v>#VALUE!</v>
      </c>
      <c r="S98" s="8"/>
      <c r="T98" s="11"/>
      <c r="U98" s="11"/>
      <c r="V98" s="88" t="b">
        <f t="shared" si="3"/>
        <v>0</v>
      </c>
      <c r="W98" s="9"/>
      <c r="X98" s="88" t="b">
        <f t="shared" si="4"/>
        <v>0</v>
      </c>
      <c r="Y98" s="8"/>
      <c r="Z98" s="8"/>
      <c r="AA98" s="10"/>
      <c r="AB98" s="10"/>
      <c r="AC98" s="89">
        <f t="shared" si="5"/>
        <v>0</v>
      </c>
      <c r="AD98" s="129" t="s">
        <v>160</v>
      </c>
      <c r="AE98" s="127">
        <f>IF(SUMIF(T98:T101,"PROBABILIDAD",AC98:AC101)&lt;=50%,SUMIF(T98:T101,"PROBABILIDAD",AC98:AC101),50%)</f>
        <v>0</v>
      </c>
      <c r="AF98" s="124">
        <f>(O98-(O98*AE98)*100%)</f>
        <v>0</v>
      </c>
      <c r="AG98" s="124">
        <f>(Q98-(Q98*AE100)*100%)</f>
        <v>0</v>
      </c>
      <c r="AH98" s="121" t="e">
        <f>#VALUE!</f>
        <v>#VALUE!</v>
      </c>
      <c r="AI98" s="120"/>
      <c r="AJ98" s="117"/>
      <c r="AK98" s="117"/>
      <c r="AL98" s="117"/>
      <c r="AM98" s="117"/>
      <c r="AN98" s="116"/>
      <c r="AO98" s="113"/>
    </row>
    <row r="99" spans="1:41" ht="46.5" customHeight="1" thickBot="1">
      <c r="A99" s="136"/>
      <c r="B99" s="138"/>
      <c r="C99" s="118"/>
      <c r="D99" s="135"/>
      <c r="E99" s="118"/>
      <c r="F99" s="118"/>
      <c r="G99" s="118"/>
      <c r="H99" s="118"/>
      <c r="I99" s="118"/>
      <c r="J99" s="118"/>
      <c r="K99" s="118"/>
      <c r="L99" s="118"/>
      <c r="M99" s="133"/>
      <c r="N99" s="118"/>
      <c r="O99" s="131"/>
      <c r="P99" s="118"/>
      <c r="Q99" s="131"/>
      <c r="R99" s="133"/>
      <c r="S99" s="9"/>
      <c r="T99" s="11"/>
      <c r="U99" s="11"/>
      <c r="V99" s="88" t="b">
        <f t="shared" si="3"/>
        <v>0</v>
      </c>
      <c r="W99" s="9"/>
      <c r="X99" s="88" t="b">
        <f t="shared" si="4"/>
        <v>0</v>
      </c>
      <c r="Y99" s="8"/>
      <c r="Z99" s="8"/>
      <c r="AA99" s="10"/>
      <c r="AB99" s="10"/>
      <c r="AC99" s="89">
        <f t="shared" si="5"/>
        <v>0</v>
      </c>
      <c r="AD99" s="130"/>
      <c r="AE99" s="128"/>
      <c r="AF99" s="125"/>
      <c r="AG99" s="125"/>
      <c r="AH99" s="122"/>
      <c r="AI99" s="120"/>
      <c r="AJ99" s="118"/>
      <c r="AK99" s="118"/>
      <c r="AL99" s="118"/>
      <c r="AM99" s="118"/>
      <c r="AN99" s="114"/>
      <c r="AO99" s="114"/>
    </row>
    <row r="100" spans="1:41" ht="46.5" customHeight="1" thickBot="1">
      <c r="A100" s="136"/>
      <c r="B100" s="138"/>
      <c r="C100" s="118"/>
      <c r="D100" s="135"/>
      <c r="E100" s="118"/>
      <c r="F100" s="118"/>
      <c r="G100" s="118"/>
      <c r="H100" s="118"/>
      <c r="I100" s="118"/>
      <c r="J100" s="118"/>
      <c r="K100" s="118"/>
      <c r="L100" s="118"/>
      <c r="M100" s="133"/>
      <c r="N100" s="118"/>
      <c r="O100" s="131"/>
      <c r="P100" s="118"/>
      <c r="Q100" s="131"/>
      <c r="R100" s="133"/>
      <c r="S100" s="9"/>
      <c r="T100" s="11"/>
      <c r="U100" s="11"/>
      <c r="V100" s="88" t="b">
        <f t="shared" si="3"/>
        <v>0</v>
      </c>
      <c r="W100" s="9"/>
      <c r="X100" s="88" t="b">
        <f t="shared" si="4"/>
        <v>0</v>
      </c>
      <c r="Y100" s="8"/>
      <c r="Z100" s="8"/>
      <c r="AA100" s="10"/>
      <c r="AB100" s="10"/>
      <c r="AC100" s="89">
        <f t="shared" si="5"/>
        <v>0</v>
      </c>
      <c r="AD100" s="127" t="s">
        <v>173</v>
      </c>
      <c r="AE100" s="127">
        <f>IF(SUMIF(T98:T101,"IMPACTO",AC98:AC101)&lt;50%,SUMIF(T98:T101,"IMPACTO",AC98:AC101),50%)</f>
        <v>0</v>
      </c>
      <c r="AF100" s="125"/>
      <c r="AG100" s="125"/>
      <c r="AH100" s="122"/>
      <c r="AI100" s="120"/>
      <c r="AJ100" s="118"/>
      <c r="AK100" s="118"/>
      <c r="AL100" s="118"/>
      <c r="AM100" s="118"/>
      <c r="AN100" s="114"/>
      <c r="AO100" s="114"/>
    </row>
    <row r="101" spans="1:41" ht="46.5" customHeight="1" thickBot="1">
      <c r="A101" s="136"/>
      <c r="B101" s="139"/>
      <c r="C101" s="119"/>
      <c r="D101" s="135"/>
      <c r="E101" s="119"/>
      <c r="F101" s="119"/>
      <c r="G101" s="119"/>
      <c r="H101" s="119"/>
      <c r="I101" s="119"/>
      <c r="J101" s="119"/>
      <c r="K101" s="119"/>
      <c r="L101" s="119"/>
      <c r="M101" s="134"/>
      <c r="N101" s="119"/>
      <c r="O101" s="132"/>
      <c r="P101" s="119"/>
      <c r="Q101" s="132"/>
      <c r="R101" s="134"/>
      <c r="S101" s="9"/>
      <c r="T101" s="11"/>
      <c r="U101" s="11"/>
      <c r="V101" s="88" t="b">
        <f t="shared" si="3"/>
        <v>0</v>
      </c>
      <c r="W101" s="9"/>
      <c r="X101" s="88" t="b">
        <f t="shared" si="4"/>
        <v>0</v>
      </c>
      <c r="Y101" s="8"/>
      <c r="Z101" s="8"/>
      <c r="AA101" s="10"/>
      <c r="AB101" s="10"/>
      <c r="AC101" s="89">
        <f t="shared" si="5"/>
        <v>0</v>
      </c>
      <c r="AD101" s="128"/>
      <c r="AE101" s="128"/>
      <c r="AF101" s="126"/>
      <c r="AG101" s="126"/>
      <c r="AH101" s="123"/>
      <c r="AI101" s="120"/>
      <c r="AJ101" s="119"/>
      <c r="AK101" s="119"/>
      <c r="AL101" s="119"/>
      <c r="AM101" s="119"/>
      <c r="AN101" s="115"/>
      <c r="AO101" s="115"/>
    </row>
    <row r="102" spans="1:41" ht="46.5" customHeight="1" thickBot="1">
      <c r="A102" s="136">
        <f>IF(C102&lt;&gt;"",VLOOKUP(C102,'Codificacion Riesgos'!$C$6:$D$52,2,FALSE)&amp;"-0"&amp;B102,"")</f>
      </c>
      <c r="B102" s="137">
        <v>21</v>
      </c>
      <c r="C102" s="117"/>
      <c r="D102" s="135"/>
      <c r="E102" s="118"/>
      <c r="F102" s="117"/>
      <c r="G102" s="117"/>
      <c r="H102" s="117"/>
      <c r="I102" s="117"/>
      <c r="J102" s="117"/>
      <c r="K102" s="118"/>
      <c r="L102" s="118"/>
      <c r="M102" s="133">
        <f>IF(D102="Riesgo de Gestión",CONCATENATE("Posibilidad de perdida ",F102," por ",K102," debido a ",L102),IF(D102="Riesgo de Seguridad Digital",CONCATENATE(I102," de ",H102," por ",K102," debido a ",L102),""))</f>
      </c>
      <c r="N102" s="117"/>
      <c r="O102" s="131" t="b">
        <f>+IF(N102=1,0.2,(+IF(N102=2,0.4,+IF(N102=3,0.6,+IF(N102=4,0.8,+IF(N102=5,1,FALSE))))))</f>
        <v>0</v>
      </c>
      <c r="P102" s="118"/>
      <c r="Q102" s="131" t="b">
        <f>+IF(P102=1,0.2,(+IF(P102=2,0.4,+IF(P102=3,0.6,+IF(P102=4,0.8,+IF(P102=5,1,FALSE))))))</f>
        <v>0</v>
      </c>
      <c r="R102" s="133" t="e">
        <f>#VALUE!</f>
        <v>#VALUE!</v>
      </c>
      <c r="S102" s="8"/>
      <c r="T102" s="11"/>
      <c r="U102" s="11"/>
      <c r="V102" s="88" t="b">
        <f t="shared" si="3"/>
        <v>0</v>
      </c>
      <c r="W102" s="9"/>
      <c r="X102" s="88" t="b">
        <f t="shared" si="4"/>
        <v>0</v>
      </c>
      <c r="Y102" s="8"/>
      <c r="Z102" s="8"/>
      <c r="AA102" s="10"/>
      <c r="AB102" s="10"/>
      <c r="AC102" s="89">
        <f t="shared" si="5"/>
        <v>0</v>
      </c>
      <c r="AD102" s="129" t="s">
        <v>160</v>
      </c>
      <c r="AE102" s="127">
        <f>IF(SUMIF(T102:T105,"PROBABILIDAD",AC102:AC105)&lt;=50%,SUMIF(T102:T105,"PROBABILIDAD",AC102:AC105),50%)</f>
        <v>0</v>
      </c>
      <c r="AF102" s="124">
        <f>(O102-(O102*AE102)*100%)</f>
        <v>0</v>
      </c>
      <c r="AG102" s="124">
        <f>(Q102-(Q102*AE104)*100%)</f>
        <v>0</v>
      </c>
      <c r="AH102" s="121" t="e">
        <f>#VALUE!</f>
        <v>#VALUE!</v>
      </c>
      <c r="AI102" s="120"/>
      <c r="AJ102" s="117"/>
      <c r="AK102" s="117"/>
      <c r="AL102" s="117"/>
      <c r="AM102" s="117"/>
      <c r="AN102" s="116"/>
      <c r="AO102" s="113"/>
    </row>
    <row r="103" spans="1:41" ht="46.5" customHeight="1" thickBot="1">
      <c r="A103" s="136"/>
      <c r="B103" s="138"/>
      <c r="C103" s="118"/>
      <c r="D103" s="135"/>
      <c r="E103" s="118"/>
      <c r="F103" s="118"/>
      <c r="G103" s="118"/>
      <c r="H103" s="118"/>
      <c r="I103" s="118"/>
      <c r="J103" s="118"/>
      <c r="K103" s="118"/>
      <c r="L103" s="118"/>
      <c r="M103" s="133"/>
      <c r="N103" s="118"/>
      <c r="O103" s="131"/>
      <c r="P103" s="118"/>
      <c r="Q103" s="131"/>
      <c r="R103" s="133"/>
      <c r="S103" s="9"/>
      <c r="T103" s="11"/>
      <c r="U103" s="11"/>
      <c r="V103" s="88" t="b">
        <f t="shared" si="3"/>
        <v>0</v>
      </c>
      <c r="W103" s="9"/>
      <c r="X103" s="88" t="b">
        <f t="shared" si="4"/>
        <v>0</v>
      </c>
      <c r="Y103" s="8"/>
      <c r="Z103" s="8"/>
      <c r="AA103" s="10"/>
      <c r="AB103" s="10"/>
      <c r="AC103" s="89">
        <f t="shared" si="5"/>
        <v>0</v>
      </c>
      <c r="AD103" s="130"/>
      <c r="AE103" s="128"/>
      <c r="AF103" s="125"/>
      <c r="AG103" s="125"/>
      <c r="AH103" s="122"/>
      <c r="AI103" s="120"/>
      <c r="AJ103" s="118"/>
      <c r="AK103" s="118"/>
      <c r="AL103" s="118"/>
      <c r="AM103" s="118"/>
      <c r="AN103" s="114"/>
      <c r="AO103" s="114"/>
    </row>
    <row r="104" spans="1:41" ht="46.5" customHeight="1" thickBot="1">
      <c r="A104" s="136"/>
      <c r="B104" s="138"/>
      <c r="C104" s="118"/>
      <c r="D104" s="135"/>
      <c r="E104" s="118"/>
      <c r="F104" s="118"/>
      <c r="G104" s="118"/>
      <c r="H104" s="118"/>
      <c r="I104" s="118"/>
      <c r="J104" s="118"/>
      <c r="K104" s="118"/>
      <c r="L104" s="118"/>
      <c r="M104" s="133"/>
      <c r="N104" s="118"/>
      <c r="O104" s="131"/>
      <c r="P104" s="118"/>
      <c r="Q104" s="131"/>
      <c r="R104" s="133"/>
      <c r="S104" s="9"/>
      <c r="T104" s="11"/>
      <c r="U104" s="11"/>
      <c r="V104" s="88" t="b">
        <f t="shared" si="3"/>
        <v>0</v>
      </c>
      <c r="W104" s="9"/>
      <c r="X104" s="88" t="b">
        <f t="shared" si="4"/>
        <v>0</v>
      </c>
      <c r="Y104" s="8"/>
      <c r="Z104" s="8"/>
      <c r="AA104" s="10"/>
      <c r="AB104" s="10"/>
      <c r="AC104" s="89">
        <f t="shared" si="5"/>
        <v>0</v>
      </c>
      <c r="AD104" s="127" t="s">
        <v>173</v>
      </c>
      <c r="AE104" s="127">
        <f>IF(SUMIF(T102:T105,"IMPACTO",AC102:AC105)&lt;50%,SUMIF(T102:T105,"IMPACTO",AC102:AC105),50%)</f>
        <v>0</v>
      </c>
      <c r="AF104" s="125"/>
      <c r="AG104" s="125"/>
      <c r="AH104" s="122"/>
      <c r="AI104" s="120"/>
      <c r="AJ104" s="118"/>
      <c r="AK104" s="118"/>
      <c r="AL104" s="118"/>
      <c r="AM104" s="118"/>
      <c r="AN104" s="114"/>
      <c r="AO104" s="114"/>
    </row>
    <row r="105" spans="1:41" ht="46.5" customHeight="1" thickBot="1">
      <c r="A105" s="136"/>
      <c r="B105" s="139"/>
      <c r="C105" s="119"/>
      <c r="D105" s="135"/>
      <c r="E105" s="119"/>
      <c r="F105" s="119"/>
      <c r="G105" s="119"/>
      <c r="H105" s="119"/>
      <c r="I105" s="119"/>
      <c r="J105" s="119"/>
      <c r="K105" s="119"/>
      <c r="L105" s="119"/>
      <c r="M105" s="134"/>
      <c r="N105" s="119"/>
      <c r="O105" s="132"/>
      <c r="P105" s="119"/>
      <c r="Q105" s="132"/>
      <c r="R105" s="134"/>
      <c r="S105" s="9"/>
      <c r="T105" s="11"/>
      <c r="U105" s="11"/>
      <c r="V105" s="88" t="b">
        <f t="shared" si="3"/>
        <v>0</v>
      </c>
      <c r="W105" s="9"/>
      <c r="X105" s="88" t="b">
        <f t="shared" si="4"/>
        <v>0</v>
      </c>
      <c r="Y105" s="8"/>
      <c r="Z105" s="8"/>
      <c r="AA105" s="10"/>
      <c r="AB105" s="10"/>
      <c r="AC105" s="89">
        <f t="shared" si="5"/>
        <v>0</v>
      </c>
      <c r="AD105" s="128"/>
      <c r="AE105" s="128"/>
      <c r="AF105" s="126"/>
      <c r="AG105" s="126"/>
      <c r="AH105" s="123"/>
      <c r="AI105" s="120"/>
      <c r="AJ105" s="119"/>
      <c r="AK105" s="119"/>
      <c r="AL105" s="119"/>
      <c r="AM105" s="119"/>
      <c r="AN105" s="115"/>
      <c r="AO105" s="115"/>
    </row>
    <row r="106" spans="1:41" ht="46.5" customHeight="1" thickBot="1">
      <c r="A106" s="136">
        <f>IF(C106&lt;&gt;"",VLOOKUP(C106,'Codificacion Riesgos'!$C$6:$D$52,2,FALSE)&amp;"-0"&amp;B106,"")</f>
      </c>
      <c r="B106" s="137">
        <v>22</v>
      </c>
      <c r="C106" s="117"/>
      <c r="D106" s="135"/>
      <c r="E106" s="118"/>
      <c r="F106" s="117"/>
      <c r="G106" s="117"/>
      <c r="H106" s="117"/>
      <c r="I106" s="117"/>
      <c r="J106" s="117"/>
      <c r="K106" s="118"/>
      <c r="L106" s="118"/>
      <c r="M106" s="133">
        <f>IF(D106="Riesgo de Gestión",CONCATENATE("Posibilidad de perdida ",F106," por ",K106," debido a ",L106),IF(D106="Riesgo de Seguridad Digital",CONCATENATE(I106," de ",H106," por ",K106," debido a ",L106),""))</f>
      </c>
      <c r="N106" s="117"/>
      <c r="O106" s="131" t="b">
        <f>+IF(N106=1,0.2,(+IF(N106=2,0.4,+IF(N106=3,0.6,+IF(N106=4,0.8,+IF(N106=5,1,FALSE))))))</f>
        <v>0</v>
      </c>
      <c r="P106" s="118"/>
      <c r="Q106" s="131" t="b">
        <f>+IF(P106=1,0.2,(+IF(P106=2,0.4,+IF(P106=3,0.6,+IF(P106=4,0.8,+IF(P106=5,1,FALSE))))))</f>
        <v>0</v>
      </c>
      <c r="R106" s="133" t="e">
        <f>#VALUE!</f>
        <v>#VALUE!</v>
      </c>
      <c r="S106" s="8"/>
      <c r="T106" s="11"/>
      <c r="U106" s="11"/>
      <c r="V106" s="88" t="b">
        <f t="shared" si="3"/>
        <v>0</v>
      </c>
      <c r="W106" s="9"/>
      <c r="X106" s="88" t="b">
        <f t="shared" si="4"/>
        <v>0</v>
      </c>
      <c r="Y106" s="8"/>
      <c r="Z106" s="8"/>
      <c r="AA106" s="10"/>
      <c r="AB106" s="10"/>
      <c r="AC106" s="89">
        <f t="shared" si="5"/>
        <v>0</v>
      </c>
      <c r="AD106" s="129" t="s">
        <v>160</v>
      </c>
      <c r="AE106" s="127">
        <f>IF(SUMIF(T106:T109,"PROBABILIDAD",AC106:AC109)&lt;=50%,SUMIF(T106:T109,"PROBABILIDAD",AC106:AC109),50%)</f>
        <v>0</v>
      </c>
      <c r="AF106" s="124">
        <f>(O106-(O106*AE106)*100%)</f>
        <v>0</v>
      </c>
      <c r="AG106" s="124">
        <f>(Q106-(Q106*AE108)*100%)</f>
        <v>0</v>
      </c>
      <c r="AH106" s="121" t="e">
        <f>#VALUE!</f>
        <v>#VALUE!</v>
      </c>
      <c r="AI106" s="120"/>
      <c r="AJ106" s="117"/>
      <c r="AK106" s="117"/>
      <c r="AL106" s="117"/>
      <c r="AM106" s="117"/>
      <c r="AN106" s="116"/>
      <c r="AO106" s="113"/>
    </row>
    <row r="107" spans="1:41" ht="46.5" customHeight="1" thickBot="1">
      <c r="A107" s="136"/>
      <c r="B107" s="138"/>
      <c r="C107" s="118"/>
      <c r="D107" s="135"/>
      <c r="E107" s="118"/>
      <c r="F107" s="118"/>
      <c r="G107" s="118"/>
      <c r="H107" s="118"/>
      <c r="I107" s="118"/>
      <c r="J107" s="118"/>
      <c r="K107" s="118"/>
      <c r="L107" s="118"/>
      <c r="M107" s="133"/>
      <c r="N107" s="118"/>
      <c r="O107" s="131"/>
      <c r="P107" s="118"/>
      <c r="Q107" s="131"/>
      <c r="R107" s="133"/>
      <c r="S107" s="9"/>
      <c r="T107" s="11"/>
      <c r="U107" s="11"/>
      <c r="V107" s="88" t="b">
        <f t="shared" si="3"/>
        <v>0</v>
      </c>
      <c r="W107" s="9"/>
      <c r="X107" s="88" t="b">
        <f t="shared" si="4"/>
        <v>0</v>
      </c>
      <c r="Y107" s="8"/>
      <c r="Z107" s="8"/>
      <c r="AA107" s="10"/>
      <c r="AB107" s="10"/>
      <c r="AC107" s="89">
        <f t="shared" si="5"/>
        <v>0</v>
      </c>
      <c r="AD107" s="130"/>
      <c r="AE107" s="128"/>
      <c r="AF107" s="125"/>
      <c r="AG107" s="125"/>
      <c r="AH107" s="122"/>
      <c r="AI107" s="120"/>
      <c r="AJ107" s="118"/>
      <c r="AK107" s="118"/>
      <c r="AL107" s="118"/>
      <c r="AM107" s="118"/>
      <c r="AN107" s="114"/>
      <c r="AO107" s="114"/>
    </row>
    <row r="108" spans="1:41" ht="46.5" customHeight="1" thickBot="1">
      <c r="A108" s="136"/>
      <c r="B108" s="138"/>
      <c r="C108" s="118"/>
      <c r="D108" s="135"/>
      <c r="E108" s="118"/>
      <c r="F108" s="118"/>
      <c r="G108" s="118"/>
      <c r="H108" s="118"/>
      <c r="I108" s="118"/>
      <c r="J108" s="118"/>
      <c r="K108" s="118"/>
      <c r="L108" s="118"/>
      <c r="M108" s="133"/>
      <c r="N108" s="118"/>
      <c r="O108" s="131"/>
      <c r="P108" s="118"/>
      <c r="Q108" s="131"/>
      <c r="R108" s="133"/>
      <c r="S108" s="9"/>
      <c r="T108" s="11"/>
      <c r="U108" s="11"/>
      <c r="V108" s="88" t="b">
        <f t="shared" si="3"/>
        <v>0</v>
      </c>
      <c r="W108" s="9"/>
      <c r="X108" s="88" t="b">
        <f t="shared" si="4"/>
        <v>0</v>
      </c>
      <c r="Y108" s="8"/>
      <c r="Z108" s="8"/>
      <c r="AA108" s="10"/>
      <c r="AB108" s="10"/>
      <c r="AC108" s="89">
        <f t="shared" si="5"/>
        <v>0</v>
      </c>
      <c r="AD108" s="127" t="s">
        <v>173</v>
      </c>
      <c r="AE108" s="127">
        <f>IF(SUMIF(T106:T109,"IMPACTO",AC106:AC109)&lt;50%,SUMIF(T106:T109,"IMPACTO",AC106:AC109),50%)</f>
        <v>0</v>
      </c>
      <c r="AF108" s="125"/>
      <c r="AG108" s="125"/>
      <c r="AH108" s="122"/>
      <c r="AI108" s="120"/>
      <c r="AJ108" s="118"/>
      <c r="AK108" s="118"/>
      <c r="AL108" s="118"/>
      <c r="AM108" s="118"/>
      <c r="AN108" s="114"/>
      <c r="AO108" s="114"/>
    </row>
    <row r="109" spans="1:41" ht="46.5" customHeight="1" thickBot="1">
      <c r="A109" s="136"/>
      <c r="B109" s="139"/>
      <c r="C109" s="119"/>
      <c r="D109" s="135"/>
      <c r="E109" s="119"/>
      <c r="F109" s="119"/>
      <c r="G109" s="119"/>
      <c r="H109" s="119"/>
      <c r="I109" s="119"/>
      <c r="J109" s="119"/>
      <c r="K109" s="119"/>
      <c r="L109" s="119"/>
      <c r="M109" s="134"/>
      <c r="N109" s="119"/>
      <c r="O109" s="132"/>
      <c r="P109" s="119"/>
      <c r="Q109" s="132"/>
      <c r="R109" s="134"/>
      <c r="S109" s="9"/>
      <c r="T109" s="11"/>
      <c r="U109" s="11"/>
      <c r="V109" s="88" t="b">
        <f t="shared" si="3"/>
        <v>0</v>
      </c>
      <c r="W109" s="9"/>
      <c r="X109" s="88" t="b">
        <f t="shared" si="4"/>
        <v>0</v>
      </c>
      <c r="Y109" s="8"/>
      <c r="Z109" s="8"/>
      <c r="AA109" s="10"/>
      <c r="AB109" s="10"/>
      <c r="AC109" s="89">
        <f t="shared" si="5"/>
        <v>0</v>
      </c>
      <c r="AD109" s="128"/>
      <c r="AE109" s="128"/>
      <c r="AF109" s="126"/>
      <c r="AG109" s="126"/>
      <c r="AH109" s="123"/>
      <c r="AI109" s="120"/>
      <c r="AJ109" s="119"/>
      <c r="AK109" s="119"/>
      <c r="AL109" s="119"/>
      <c r="AM109" s="119"/>
      <c r="AN109" s="115"/>
      <c r="AO109" s="115"/>
    </row>
    <row r="110" spans="1:41" ht="46.5" customHeight="1" thickBot="1">
      <c r="A110" s="136">
        <f>IF(C110&lt;&gt;"",VLOOKUP(C110,'Codificacion Riesgos'!$C$6:$D$52,2,FALSE)&amp;"-0"&amp;B110,"")</f>
      </c>
      <c r="B110" s="137">
        <v>23</v>
      </c>
      <c r="C110" s="117"/>
      <c r="D110" s="135"/>
      <c r="E110" s="118"/>
      <c r="F110" s="117"/>
      <c r="G110" s="117"/>
      <c r="H110" s="117"/>
      <c r="I110" s="117"/>
      <c r="J110" s="117"/>
      <c r="K110" s="118"/>
      <c r="L110" s="118"/>
      <c r="M110" s="133">
        <f>IF(D110="Riesgo de Gestión",CONCATENATE("Posibilidad de perdida ",F110," por ",K110," debido a ",L110),IF(D110="Riesgo de Seguridad Digital",CONCATENATE(I110," de ",H110," por ",K110," debido a ",L110),""))</f>
      </c>
      <c r="N110" s="117"/>
      <c r="O110" s="131" t="b">
        <f>+IF(N110=1,0.2,(+IF(N110=2,0.4,+IF(N110=3,0.6,+IF(N110=4,0.8,+IF(N110=5,1,FALSE))))))</f>
        <v>0</v>
      </c>
      <c r="P110" s="118"/>
      <c r="Q110" s="131" t="b">
        <f>+IF(P110=1,0.2,(+IF(P110=2,0.4,+IF(P110=3,0.6,+IF(P110=4,0.8,+IF(P110=5,1,FALSE))))))</f>
        <v>0</v>
      </c>
      <c r="R110" s="133" t="e">
        <f>#VALUE!</f>
        <v>#VALUE!</v>
      </c>
      <c r="S110" s="8"/>
      <c r="T110" s="11"/>
      <c r="U110" s="11"/>
      <c r="V110" s="88" t="b">
        <f t="shared" si="3"/>
        <v>0</v>
      </c>
      <c r="W110" s="9"/>
      <c r="X110" s="88" t="b">
        <f t="shared" si="4"/>
        <v>0</v>
      </c>
      <c r="Y110" s="8"/>
      <c r="Z110" s="8"/>
      <c r="AA110" s="10"/>
      <c r="AB110" s="10"/>
      <c r="AC110" s="89">
        <f t="shared" si="5"/>
        <v>0</v>
      </c>
      <c r="AD110" s="129" t="s">
        <v>160</v>
      </c>
      <c r="AE110" s="127">
        <f>IF(SUMIF(T110:T113,"PROBABILIDAD",AC110:AC113)&lt;=50%,SUMIF(T110:T113,"PROBABILIDAD",AC110:AC113),50%)</f>
        <v>0</v>
      </c>
      <c r="AF110" s="124">
        <f>(O110-(O110*AE110)*100%)</f>
        <v>0</v>
      </c>
      <c r="AG110" s="124">
        <f>(Q110-(Q110*AE112)*100%)</f>
        <v>0</v>
      </c>
      <c r="AH110" s="121" t="e">
        <f>#VALUE!</f>
        <v>#VALUE!</v>
      </c>
      <c r="AI110" s="120"/>
      <c r="AJ110" s="117"/>
      <c r="AK110" s="117"/>
      <c r="AL110" s="117"/>
      <c r="AM110" s="117"/>
      <c r="AN110" s="116"/>
      <c r="AO110" s="113"/>
    </row>
    <row r="111" spans="1:41" ht="46.5" customHeight="1" thickBot="1">
      <c r="A111" s="136"/>
      <c r="B111" s="138"/>
      <c r="C111" s="118"/>
      <c r="D111" s="135"/>
      <c r="E111" s="118"/>
      <c r="F111" s="118"/>
      <c r="G111" s="118"/>
      <c r="H111" s="118"/>
      <c r="I111" s="118"/>
      <c r="J111" s="118"/>
      <c r="K111" s="118"/>
      <c r="L111" s="118"/>
      <c r="M111" s="133"/>
      <c r="N111" s="118"/>
      <c r="O111" s="131"/>
      <c r="P111" s="118"/>
      <c r="Q111" s="131"/>
      <c r="R111" s="133"/>
      <c r="S111" s="9"/>
      <c r="T111" s="11"/>
      <c r="U111" s="11"/>
      <c r="V111" s="88" t="b">
        <f t="shared" si="3"/>
        <v>0</v>
      </c>
      <c r="W111" s="9"/>
      <c r="X111" s="88" t="b">
        <f t="shared" si="4"/>
        <v>0</v>
      </c>
      <c r="Y111" s="8"/>
      <c r="Z111" s="8"/>
      <c r="AA111" s="10"/>
      <c r="AB111" s="10"/>
      <c r="AC111" s="89">
        <f t="shared" si="5"/>
        <v>0</v>
      </c>
      <c r="AD111" s="130"/>
      <c r="AE111" s="128"/>
      <c r="AF111" s="125"/>
      <c r="AG111" s="125"/>
      <c r="AH111" s="122"/>
      <c r="AI111" s="120"/>
      <c r="AJ111" s="118"/>
      <c r="AK111" s="118"/>
      <c r="AL111" s="118"/>
      <c r="AM111" s="118"/>
      <c r="AN111" s="114"/>
      <c r="AO111" s="114"/>
    </row>
    <row r="112" spans="1:41" ht="46.5" customHeight="1" thickBot="1">
      <c r="A112" s="136"/>
      <c r="B112" s="138"/>
      <c r="C112" s="118"/>
      <c r="D112" s="135"/>
      <c r="E112" s="118"/>
      <c r="F112" s="118"/>
      <c r="G112" s="118"/>
      <c r="H112" s="118"/>
      <c r="I112" s="118"/>
      <c r="J112" s="118"/>
      <c r="K112" s="118"/>
      <c r="L112" s="118"/>
      <c r="M112" s="133"/>
      <c r="N112" s="118"/>
      <c r="O112" s="131"/>
      <c r="P112" s="118"/>
      <c r="Q112" s="131"/>
      <c r="R112" s="133"/>
      <c r="S112" s="9"/>
      <c r="T112" s="11"/>
      <c r="U112" s="11"/>
      <c r="V112" s="88" t="b">
        <f t="shared" si="3"/>
        <v>0</v>
      </c>
      <c r="W112" s="9"/>
      <c r="X112" s="88" t="b">
        <f t="shared" si="4"/>
        <v>0</v>
      </c>
      <c r="Y112" s="8"/>
      <c r="Z112" s="8"/>
      <c r="AA112" s="10"/>
      <c r="AB112" s="10"/>
      <c r="AC112" s="89">
        <f t="shared" si="5"/>
        <v>0</v>
      </c>
      <c r="AD112" s="127" t="s">
        <v>173</v>
      </c>
      <c r="AE112" s="127">
        <f>IF(SUMIF(T110:T113,"IMPACTO",AC110:AC113)&lt;50%,SUMIF(T110:T113,"IMPACTO",AC110:AC113),50%)</f>
        <v>0</v>
      </c>
      <c r="AF112" s="125"/>
      <c r="AG112" s="125"/>
      <c r="AH112" s="122"/>
      <c r="AI112" s="120"/>
      <c r="AJ112" s="118"/>
      <c r="AK112" s="118"/>
      <c r="AL112" s="118"/>
      <c r="AM112" s="118"/>
      <c r="AN112" s="114"/>
      <c r="AO112" s="114"/>
    </row>
    <row r="113" spans="1:41" ht="46.5" customHeight="1" thickBot="1">
      <c r="A113" s="136"/>
      <c r="B113" s="139"/>
      <c r="C113" s="119"/>
      <c r="D113" s="135"/>
      <c r="E113" s="119"/>
      <c r="F113" s="119"/>
      <c r="G113" s="119"/>
      <c r="H113" s="119"/>
      <c r="I113" s="119"/>
      <c r="J113" s="119"/>
      <c r="K113" s="119"/>
      <c r="L113" s="119"/>
      <c r="M113" s="134"/>
      <c r="N113" s="119"/>
      <c r="O113" s="132"/>
      <c r="P113" s="119"/>
      <c r="Q113" s="132"/>
      <c r="R113" s="134"/>
      <c r="S113" s="9"/>
      <c r="T113" s="11"/>
      <c r="U113" s="11"/>
      <c r="V113" s="88" t="b">
        <f t="shared" si="3"/>
        <v>0</v>
      </c>
      <c r="W113" s="9"/>
      <c r="X113" s="88" t="b">
        <f t="shared" si="4"/>
        <v>0</v>
      </c>
      <c r="Y113" s="8"/>
      <c r="Z113" s="8"/>
      <c r="AA113" s="10"/>
      <c r="AB113" s="10"/>
      <c r="AC113" s="89">
        <f t="shared" si="5"/>
        <v>0</v>
      </c>
      <c r="AD113" s="128"/>
      <c r="AE113" s="128"/>
      <c r="AF113" s="126"/>
      <c r="AG113" s="126"/>
      <c r="AH113" s="123"/>
      <c r="AI113" s="120"/>
      <c r="AJ113" s="119"/>
      <c r="AK113" s="119"/>
      <c r="AL113" s="119"/>
      <c r="AM113" s="119"/>
      <c r="AN113" s="115"/>
      <c r="AO113" s="115"/>
    </row>
    <row r="114" spans="1:41" ht="46.5" customHeight="1" thickBot="1">
      <c r="A114" s="136">
        <f>IF(C114&lt;&gt;"",VLOOKUP(C114,'Codificacion Riesgos'!$C$6:$D$52,2,FALSE)&amp;"-0"&amp;B114,"")</f>
      </c>
      <c r="B114" s="137">
        <v>24</v>
      </c>
      <c r="C114" s="117"/>
      <c r="D114" s="135"/>
      <c r="E114" s="118"/>
      <c r="F114" s="117"/>
      <c r="G114" s="117"/>
      <c r="H114" s="117"/>
      <c r="I114" s="117"/>
      <c r="J114" s="117"/>
      <c r="K114" s="118"/>
      <c r="L114" s="118"/>
      <c r="M114" s="133">
        <f>IF(D114="Riesgo de Gestión",CONCATENATE("Posibilidad de perdida ",F114," por ",K114," debido a ",L114),IF(D114="Riesgo de Seguridad Digital",CONCATENATE(I114," de ",H114," por ",K114," debido a ",L114),""))</f>
      </c>
      <c r="N114" s="117"/>
      <c r="O114" s="131" t="b">
        <f>+IF(N114=1,0.2,(+IF(N114=2,0.4,+IF(N114=3,0.6,+IF(N114=4,0.8,+IF(N114=5,1,FALSE))))))</f>
        <v>0</v>
      </c>
      <c r="P114" s="118"/>
      <c r="Q114" s="131" t="b">
        <f>+IF(P114=1,0.2,(+IF(P114=2,0.4,+IF(P114=3,0.6,+IF(P114=4,0.8,+IF(P114=5,1,FALSE))))))</f>
        <v>0</v>
      </c>
      <c r="R114" s="133" t="e">
        <f>#VALUE!</f>
        <v>#VALUE!</v>
      </c>
      <c r="S114" s="8"/>
      <c r="T114" s="11"/>
      <c r="U114" s="11"/>
      <c r="V114" s="88" t="b">
        <f t="shared" si="3"/>
        <v>0</v>
      </c>
      <c r="W114" s="9"/>
      <c r="X114" s="88" t="b">
        <f t="shared" si="4"/>
        <v>0</v>
      </c>
      <c r="Y114" s="8"/>
      <c r="Z114" s="8"/>
      <c r="AA114" s="10"/>
      <c r="AB114" s="10"/>
      <c r="AC114" s="89">
        <f t="shared" si="5"/>
        <v>0</v>
      </c>
      <c r="AD114" s="129" t="s">
        <v>160</v>
      </c>
      <c r="AE114" s="127">
        <f>IF(SUMIF(T114:T117,"PROBABILIDAD",AC114:AC117)&lt;=50%,SUMIF(T114:T117,"PROBABILIDAD",AC114:AC117),50%)</f>
        <v>0</v>
      </c>
      <c r="AF114" s="124">
        <f>(O114-(O114*AE114)*100%)</f>
        <v>0</v>
      </c>
      <c r="AG114" s="124">
        <f>(Q114-(Q114*AE116)*100%)</f>
        <v>0</v>
      </c>
      <c r="AH114" s="121" t="e">
        <f>#VALUE!</f>
        <v>#VALUE!</v>
      </c>
      <c r="AI114" s="120"/>
      <c r="AJ114" s="117"/>
      <c r="AK114" s="117"/>
      <c r="AL114" s="117"/>
      <c r="AM114" s="117"/>
      <c r="AN114" s="116"/>
      <c r="AO114" s="113"/>
    </row>
    <row r="115" spans="1:41" ht="46.5" customHeight="1" thickBot="1">
      <c r="A115" s="136"/>
      <c r="B115" s="138"/>
      <c r="C115" s="118"/>
      <c r="D115" s="135"/>
      <c r="E115" s="118"/>
      <c r="F115" s="118"/>
      <c r="G115" s="118"/>
      <c r="H115" s="118"/>
      <c r="I115" s="118"/>
      <c r="J115" s="118"/>
      <c r="K115" s="118"/>
      <c r="L115" s="118"/>
      <c r="M115" s="133"/>
      <c r="N115" s="118"/>
      <c r="O115" s="131"/>
      <c r="P115" s="118"/>
      <c r="Q115" s="131"/>
      <c r="R115" s="133"/>
      <c r="S115" s="9"/>
      <c r="T115" s="11"/>
      <c r="U115" s="11"/>
      <c r="V115" s="88" t="b">
        <f t="shared" si="3"/>
        <v>0</v>
      </c>
      <c r="W115" s="9"/>
      <c r="X115" s="88" t="b">
        <f t="shared" si="4"/>
        <v>0</v>
      </c>
      <c r="Y115" s="8"/>
      <c r="Z115" s="8"/>
      <c r="AA115" s="10"/>
      <c r="AB115" s="10"/>
      <c r="AC115" s="89">
        <f t="shared" si="5"/>
        <v>0</v>
      </c>
      <c r="AD115" s="130"/>
      <c r="AE115" s="128"/>
      <c r="AF115" s="125"/>
      <c r="AG115" s="125"/>
      <c r="AH115" s="122"/>
      <c r="AI115" s="120"/>
      <c r="AJ115" s="118"/>
      <c r="AK115" s="118"/>
      <c r="AL115" s="118"/>
      <c r="AM115" s="118"/>
      <c r="AN115" s="114"/>
      <c r="AO115" s="114"/>
    </row>
    <row r="116" spans="1:41" ht="46.5" customHeight="1" thickBot="1">
      <c r="A116" s="136"/>
      <c r="B116" s="138"/>
      <c r="C116" s="118"/>
      <c r="D116" s="135"/>
      <c r="E116" s="118"/>
      <c r="F116" s="118"/>
      <c r="G116" s="118"/>
      <c r="H116" s="118"/>
      <c r="I116" s="118"/>
      <c r="J116" s="118"/>
      <c r="K116" s="118"/>
      <c r="L116" s="118"/>
      <c r="M116" s="133"/>
      <c r="N116" s="118"/>
      <c r="O116" s="131"/>
      <c r="P116" s="118"/>
      <c r="Q116" s="131"/>
      <c r="R116" s="133"/>
      <c r="S116" s="9"/>
      <c r="T116" s="11"/>
      <c r="U116" s="11"/>
      <c r="V116" s="88" t="b">
        <f t="shared" si="3"/>
        <v>0</v>
      </c>
      <c r="W116" s="9"/>
      <c r="X116" s="88" t="b">
        <f t="shared" si="4"/>
        <v>0</v>
      </c>
      <c r="Y116" s="8"/>
      <c r="Z116" s="8"/>
      <c r="AA116" s="10"/>
      <c r="AB116" s="10"/>
      <c r="AC116" s="89">
        <f t="shared" si="5"/>
        <v>0</v>
      </c>
      <c r="AD116" s="127" t="s">
        <v>173</v>
      </c>
      <c r="AE116" s="127">
        <f>IF(SUMIF(T114:T117,"IMPACTO",AC114:AC117)&lt;50%,SUMIF(T114:T117,"IMPACTO",AC114:AC117),50%)</f>
        <v>0</v>
      </c>
      <c r="AF116" s="125"/>
      <c r="AG116" s="125"/>
      <c r="AH116" s="122"/>
      <c r="AI116" s="120"/>
      <c r="AJ116" s="118"/>
      <c r="AK116" s="118"/>
      <c r="AL116" s="118"/>
      <c r="AM116" s="118"/>
      <c r="AN116" s="114"/>
      <c r="AO116" s="114"/>
    </row>
    <row r="117" spans="1:41" ht="46.5" customHeight="1" thickBot="1">
      <c r="A117" s="136"/>
      <c r="B117" s="139"/>
      <c r="C117" s="119"/>
      <c r="D117" s="135"/>
      <c r="E117" s="119"/>
      <c r="F117" s="119"/>
      <c r="G117" s="119"/>
      <c r="H117" s="119"/>
      <c r="I117" s="119"/>
      <c r="J117" s="119"/>
      <c r="K117" s="119"/>
      <c r="L117" s="119"/>
      <c r="M117" s="134"/>
      <c r="N117" s="119"/>
      <c r="O117" s="132"/>
      <c r="P117" s="119"/>
      <c r="Q117" s="132"/>
      <c r="R117" s="134"/>
      <c r="S117" s="9"/>
      <c r="T117" s="11"/>
      <c r="U117" s="11"/>
      <c r="V117" s="88" t="b">
        <f t="shared" si="3"/>
        <v>0</v>
      </c>
      <c r="W117" s="9"/>
      <c r="X117" s="88" t="b">
        <f t="shared" si="4"/>
        <v>0</v>
      </c>
      <c r="Y117" s="8"/>
      <c r="Z117" s="8"/>
      <c r="AA117" s="10"/>
      <c r="AB117" s="10"/>
      <c r="AC117" s="89">
        <f t="shared" si="5"/>
        <v>0</v>
      </c>
      <c r="AD117" s="128"/>
      <c r="AE117" s="128"/>
      <c r="AF117" s="126"/>
      <c r="AG117" s="126"/>
      <c r="AH117" s="123"/>
      <c r="AI117" s="120"/>
      <c r="AJ117" s="119"/>
      <c r="AK117" s="119"/>
      <c r="AL117" s="119"/>
      <c r="AM117" s="119"/>
      <c r="AN117" s="115"/>
      <c r="AO117" s="115"/>
    </row>
    <row r="118" spans="1:41" ht="46.5" customHeight="1" thickBot="1">
      <c r="A118" s="136">
        <f>IF(C118&lt;&gt;"",VLOOKUP(C118,'Codificacion Riesgos'!$C$6:$D$52,2,FALSE)&amp;"-0"&amp;B118,"")</f>
      </c>
      <c r="B118" s="137">
        <v>25</v>
      </c>
      <c r="C118" s="117"/>
      <c r="D118" s="135"/>
      <c r="E118" s="118"/>
      <c r="F118" s="117"/>
      <c r="G118" s="117"/>
      <c r="H118" s="117"/>
      <c r="I118" s="117"/>
      <c r="J118" s="117"/>
      <c r="K118" s="118"/>
      <c r="L118" s="118"/>
      <c r="M118" s="133">
        <f>IF(D118="Riesgo de Gestión",CONCATENATE("Posibilidad de perdida ",F118," por ",K118," debido a ",L118),IF(D118="Riesgo de Seguridad Digital",CONCATENATE(I118," de ",H118," por ",K118," debido a ",L118),""))</f>
      </c>
      <c r="N118" s="117"/>
      <c r="O118" s="131" t="b">
        <f>+IF(N118=1,0.2,(+IF(N118=2,0.4,+IF(N118=3,0.6,+IF(N118=4,0.8,+IF(N118=5,1,FALSE))))))</f>
        <v>0</v>
      </c>
      <c r="P118" s="118"/>
      <c r="Q118" s="131" t="b">
        <f>+IF(P118=1,0.2,(+IF(P118=2,0.4,+IF(P118=3,0.6,+IF(P118=4,0.8,+IF(P118=5,1,FALSE))))))</f>
        <v>0</v>
      </c>
      <c r="R118" s="133" t="e">
        <f>#VALUE!</f>
        <v>#VALUE!</v>
      </c>
      <c r="S118" s="8"/>
      <c r="T118" s="11"/>
      <c r="U118" s="11"/>
      <c r="V118" s="88" t="b">
        <f t="shared" si="3"/>
        <v>0</v>
      </c>
      <c r="W118" s="9"/>
      <c r="X118" s="88" t="b">
        <f t="shared" si="4"/>
        <v>0</v>
      </c>
      <c r="Y118" s="8"/>
      <c r="Z118" s="8"/>
      <c r="AA118" s="10"/>
      <c r="AB118" s="10"/>
      <c r="AC118" s="89">
        <f t="shared" si="5"/>
        <v>0</v>
      </c>
      <c r="AD118" s="129" t="s">
        <v>160</v>
      </c>
      <c r="AE118" s="127">
        <f>IF(SUMIF(T118:T121,"PROBABILIDAD",AC118:AC121)&lt;=50%,SUMIF(T118:T121,"PROBABILIDAD",AC118:AC121),50%)</f>
        <v>0</v>
      </c>
      <c r="AF118" s="124">
        <f>(O118-(O118*AE118)*100%)</f>
        <v>0</v>
      </c>
      <c r="AG118" s="124">
        <f>(Q118-(Q118*AE120)*100%)</f>
        <v>0</v>
      </c>
      <c r="AH118" s="121" t="e">
        <f>#VALUE!</f>
        <v>#VALUE!</v>
      </c>
      <c r="AI118" s="120"/>
      <c r="AJ118" s="117"/>
      <c r="AK118" s="117"/>
      <c r="AL118" s="117"/>
      <c r="AM118" s="117"/>
      <c r="AN118" s="116"/>
      <c r="AO118" s="113"/>
    </row>
    <row r="119" spans="1:41" ht="46.5" customHeight="1" thickBot="1">
      <c r="A119" s="136"/>
      <c r="B119" s="138"/>
      <c r="C119" s="118"/>
      <c r="D119" s="135"/>
      <c r="E119" s="118"/>
      <c r="F119" s="118"/>
      <c r="G119" s="118"/>
      <c r="H119" s="118"/>
      <c r="I119" s="118"/>
      <c r="J119" s="118"/>
      <c r="K119" s="118"/>
      <c r="L119" s="118"/>
      <c r="M119" s="133"/>
      <c r="N119" s="118"/>
      <c r="O119" s="131"/>
      <c r="P119" s="118"/>
      <c r="Q119" s="131"/>
      <c r="R119" s="133"/>
      <c r="S119" s="9"/>
      <c r="T119" s="11"/>
      <c r="U119" s="11"/>
      <c r="V119" s="88" t="b">
        <f t="shared" si="3"/>
        <v>0</v>
      </c>
      <c r="W119" s="9"/>
      <c r="X119" s="88" t="b">
        <f t="shared" si="4"/>
        <v>0</v>
      </c>
      <c r="Y119" s="8"/>
      <c r="Z119" s="8"/>
      <c r="AA119" s="10"/>
      <c r="AB119" s="10"/>
      <c r="AC119" s="89">
        <f t="shared" si="5"/>
        <v>0</v>
      </c>
      <c r="AD119" s="130"/>
      <c r="AE119" s="128"/>
      <c r="AF119" s="125"/>
      <c r="AG119" s="125"/>
      <c r="AH119" s="122"/>
      <c r="AI119" s="120"/>
      <c r="AJ119" s="118"/>
      <c r="AK119" s="118"/>
      <c r="AL119" s="118"/>
      <c r="AM119" s="118"/>
      <c r="AN119" s="114"/>
      <c r="AO119" s="114"/>
    </row>
    <row r="120" spans="1:41" ht="46.5" customHeight="1" thickBot="1">
      <c r="A120" s="136"/>
      <c r="B120" s="138"/>
      <c r="C120" s="118"/>
      <c r="D120" s="135"/>
      <c r="E120" s="118"/>
      <c r="F120" s="118"/>
      <c r="G120" s="118"/>
      <c r="H120" s="118"/>
      <c r="I120" s="118"/>
      <c r="J120" s="118"/>
      <c r="K120" s="118"/>
      <c r="L120" s="118"/>
      <c r="M120" s="133"/>
      <c r="N120" s="118"/>
      <c r="O120" s="131"/>
      <c r="P120" s="118"/>
      <c r="Q120" s="131"/>
      <c r="R120" s="133"/>
      <c r="S120" s="9"/>
      <c r="T120" s="11"/>
      <c r="U120" s="11"/>
      <c r="V120" s="88" t="b">
        <f t="shared" si="3"/>
        <v>0</v>
      </c>
      <c r="W120" s="9"/>
      <c r="X120" s="88" t="b">
        <f t="shared" si="4"/>
        <v>0</v>
      </c>
      <c r="Y120" s="8"/>
      <c r="Z120" s="8"/>
      <c r="AA120" s="10"/>
      <c r="AB120" s="10"/>
      <c r="AC120" s="89">
        <f t="shared" si="5"/>
        <v>0</v>
      </c>
      <c r="AD120" s="127" t="s">
        <v>173</v>
      </c>
      <c r="AE120" s="127">
        <f>IF(SUMIF(T118:T121,"IMPACTO",AC118:AC121)&lt;50%,SUMIF(T118:T121,"IMPACTO",AC118:AC121),50%)</f>
        <v>0</v>
      </c>
      <c r="AF120" s="125"/>
      <c r="AG120" s="125"/>
      <c r="AH120" s="122"/>
      <c r="AI120" s="120"/>
      <c r="AJ120" s="118"/>
      <c r="AK120" s="118"/>
      <c r="AL120" s="118"/>
      <c r="AM120" s="118"/>
      <c r="AN120" s="114"/>
      <c r="AO120" s="114"/>
    </row>
    <row r="121" spans="1:41" ht="46.5" customHeight="1" thickBot="1">
      <c r="A121" s="136"/>
      <c r="B121" s="139"/>
      <c r="C121" s="119"/>
      <c r="D121" s="135"/>
      <c r="E121" s="119"/>
      <c r="F121" s="119"/>
      <c r="G121" s="119"/>
      <c r="H121" s="119"/>
      <c r="I121" s="119"/>
      <c r="J121" s="119"/>
      <c r="K121" s="119"/>
      <c r="L121" s="119"/>
      <c r="M121" s="134"/>
      <c r="N121" s="119"/>
      <c r="O121" s="132"/>
      <c r="P121" s="119"/>
      <c r="Q121" s="132"/>
      <c r="R121" s="134"/>
      <c r="S121" s="9"/>
      <c r="T121" s="11"/>
      <c r="U121" s="11"/>
      <c r="V121" s="88" t="b">
        <f t="shared" si="3"/>
        <v>0</v>
      </c>
      <c r="W121" s="9"/>
      <c r="X121" s="88" t="b">
        <f t="shared" si="4"/>
        <v>0</v>
      </c>
      <c r="Y121" s="8"/>
      <c r="Z121" s="8"/>
      <c r="AA121" s="10"/>
      <c r="AB121" s="10"/>
      <c r="AC121" s="89">
        <f t="shared" si="5"/>
        <v>0</v>
      </c>
      <c r="AD121" s="128"/>
      <c r="AE121" s="128"/>
      <c r="AF121" s="126"/>
      <c r="AG121" s="126"/>
      <c r="AH121" s="123"/>
      <c r="AI121" s="120"/>
      <c r="AJ121" s="119"/>
      <c r="AK121" s="119"/>
      <c r="AL121" s="119"/>
      <c r="AM121" s="119"/>
      <c r="AN121" s="115"/>
      <c r="AO121" s="115"/>
    </row>
    <row r="122" spans="1:41" ht="46.5" customHeight="1" thickBot="1">
      <c r="A122" s="136">
        <f>IF(C122&lt;&gt;"",VLOOKUP(C122,'Codificacion Riesgos'!$C$6:$D$52,2,FALSE)&amp;"-0"&amp;B122,"")</f>
      </c>
      <c r="B122" s="137">
        <v>26</v>
      </c>
      <c r="C122" s="117"/>
      <c r="D122" s="135"/>
      <c r="E122" s="118"/>
      <c r="F122" s="117"/>
      <c r="G122" s="117"/>
      <c r="H122" s="117"/>
      <c r="I122" s="117"/>
      <c r="J122" s="117"/>
      <c r="K122" s="118"/>
      <c r="L122" s="118"/>
      <c r="M122" s="133">
        <f>IF(D122="Riesgo de Gestión",CONCATENATE("Posibilidad de perdida ",F122," por ",K122," debido a ",L122),IF(D122="Riesgo de Seguridad Digital",CONCATENATE(I122," de ",H122," por ",K122," debido a ",L122),""))</f>
      </c>
      <c r="N122" s="117"/>
      <c r="O122" s="131" t="b">
        <f>+IF(N122=1,0.2,(+IF(N122=2,0.4,+IF(N122=3,0.6,+IF(N122=4,0.8,+IF(N122=5,1,FALSE))))))</f>
        <v>0</v>
      </c>
      <c r="P122" s="118"/>
      <c r="Q122" s="131" t="b">
        <f>+IF(P122=1,0.2,(+IF(P122=2,0.4,+IF(P122=3,0.6,+IF(P122=4,0.8,+IF(P122=5,1,FALSE))))))</f>
        <v>0</v>
      </c>
      <c r="R122" s="133" t="e">
        <f>#VALUE!</f>
        <v>#VALUE!</v>
      </c>
      <c r="S122" s="8"/>
      <c r="T122" s="11"/>
      <c r="U122" s="11"/>
      <c r="V122" s="88" t="b">
        <f t="shared" si="3"/>
        <v>0</v>
      </c>
      <c r="W122" s="9"/>
      <c r="X122" s="88" t="b">
        <f t="shared" si="4"/>
        <v>0</v>
      </c>
      <c r="Y122" s="8"/>
      <c r="Z122" s="8"/>
      <c r="AA122" s="10"/>
      <c r="AB122" s="10"/>
      <c r="AC122" s="89">
        <f t="shared" si="5"/>
        <v>0</v>
      </c>
      <c r="AD122" s="129" t="s">
        <v>160</v>
      </c>
      <c r="AE122" s="127">
        <f>IF(SUMIF(T122:T125,"PROBABILIDAD",AC122:AC125)&lt;=50%,SUMIF(T122:T125,"PROBABILIDAD",AC122:AC125),50%)</f>
        <v>0</v>
      </c>
      <c r="AF122" s="124">
        <f>(O122-(O122*AE122)*100%)</f>
        <v>0</v>
      </c>
      <c r="AG122" s="124">
        <f>(Q122-(Q122*AE124)*100%)</f>
        <v>0</v>
      </c>
      <c r="AH122" s="121" t="e">
        <f>#VALUE!</f>
        <v>#VALUE!</v>
      </c>
      <c r="AI122" s="120"/>
      <c r="AJ122" s="117"/>
      <c r="AK122" s="117"/>
      <c r="AL122" s="117"/>
      <c r="AM122" s="117"/>
      <c r="AN122" s="116"/>
      <c r="AO122" s="113"/>
    </row>
    <row r="123" spans="1:41" ht="46.5" customHeight="1" thickBot="1">
      <c r="A123" s="136"/>
      <c r="B123" s="138"/>
      <c r="C123" s="118"/>
      <c r="D123" s="135"/>
      <c r="E123" s="118"/>
      <c r="F123" s="118"/>
      <c r="G123" s="118"/>
      <c r="H123" s="118"/>
      <c r="I123" s="118"/>
      <c r="J123" s="118"/>
      <c r="K123" s="118"/>
      <c r="L123" s="118"/>
      <c r="M123" s="133"/>
      <c r="N123" s="118"/>
      <c r="O123" s="131"/>
      <c r="P123" s="118"/>
      <c r="Q123" s="131"/>
      <c r="R123" s="133"/>
      <c r="S123" s="9"/>
      <c r="T123" s="11"/>
      <c r="U123" s="11"/>
      <c r="V123" s="88" t="b">
        <f t="shared" si="3"/>
        <v>0</v>
      </c>
      <c r="W123" s="9"/>
      <c r="X123" s="88" t="b">
        <f t="shared" si="4"/>
        <v>0</v>
      </c>
      <c r="Y123" s="8"/>
      <c r="Z123" s="8"/>
      <c r="AA123" s="10"/>
      <c r="AB123" s="10"/>
      <c r="AC123" s="89">
        <f t="shared" si="5"/>
        <v>0</v>
      </c>
      <c r="AD123" s="130"/>
      <c r="AE123" s="128"/>
      <c r="AF123" s="125"/>
      <c r="AG123" s="125"/>
      <c r="AH123" s="122"/>
      <c r="AI123" s="120"/>
      <c r="AJ123" s="118"/>
      <c r="AK123" s="118"/>
      <c r="AL123" s="118"/>
      <c r="AM123" s="118"/>
      <c r="AN123" s="114"/>
      <c r="AO123" s="114"/>
    </row>
    <row r="124" spans="1:41" ht="46.5" customHeight="1" thickBot="1">
      <c r="A124" s="136"/>
      <c r="B124" s="138"/>
      <c r="C124" s="118"/>
      <c r="D124" s="135"/>
      <c r="E124" s="118"/>
      <c r="F124" s="118"/>
      <c r="G124" s="118"/>
      <c r="H124" s="118"/>
      <c r="I124" s="118"/>
      <c r="J124" s="118"/>
      <c r="K124" s="118"/>
      <c r="L124" s="118"/>
      <c r="M124" s="133"/>
      <c r="N124" s="118"/>
      <c r="O124" s="131"/>
      <c r="P124" s="118"/>
      <c r="Q124" s="131"/>
      <c r="R124" s="133"/>
      <c r="S124" s="9"/>
      <c r="T124" s="11"/>
      <c r="U124" s="11"/>
      <c r="V124" s="88" t="b">
        <f t="shared" si="3"/>
        <v>0</v>
      </c>
      <c r="W124" s="9"/>
      <c r="X124" s="88" t="b">
        <f t="shared" si="4"/>
        <v>0</v>
      </c>
      <c r="Y124" s="8"/>
      <c r="Z124" s="8"/>
      <c r="AA124" s="10"/>
      <c r="AB124" s="10"/>
      <c r="AC124" s="89">
        <f t="shared" si="5"/>
        <v>0</v>
      </c>
      <c r="AD124" s="127" t="s">
        <v>173</v>
      </c>
      <c r="AE124" s="127">
        <f>IF(SUMIF(T122:T125,"IMPACTO",AC122:AC125)&lt;50%,SUMIF(T122:T125,"IMPACTO",AC122:AC125),50%)</f>
        <v>0</v>
      </c>
      <c r="AF124" s="125"/>
      <c r="AG124" s="125"/>
      <c r="AH124" s="122"/>
      <c r="AI124" s="120"/>
      <c r="AJ124" s="118"/>
      <c r="AK124" s="118"/>
      <c r="AL124" s="118"/>
      <c r="AM124" s="118"/>
      <c r="AN124" s="114"/>
      <c r="AO124" s="114"/>
    </row>
    <row r="125" spans="1:41" ht="46.5" customHeight="1" thickBot="1">
      <c r="A125" s="136"/>
      <c r="B125" s="139"/>
      <c r="C125" s="119"/>
      <c r="D125" s="135"/>
      <c r="E125" s="119"/>
      <c r="F125" s="119"/>
      <c r="G125" s="119"/>
      <c r="H125" s="119"/>
      <c r="I125" s="119"/>
      <c r="J125" s="119"/>
      <c r="K125" s="119"/>
      <c r="L125" s="119"/>
      <c r="M125" s="134"/>
      <c r="N125" s="119"/>
      <c r="O125" s="132"/>
      <c r="P125" s="119"/>
      <c r="Q125" s="132"/>
      <c r="R125" s="134"/>
      <c r="S125" s="9"/>
      <c r="T125" s="11"/>
      <c r="U125" s="11"/>
      <c r="V125" s="88" t="b">
        <f t="shared" si="3"/>
        <v>0</v>
      </c>
      <c r="W125" s="9"/>
      <c r="X125" s="88" t="b">
        <f t="shared" si="4"/>
        <v>0</v>
      </c>
      <c r="Y125" s="8"/>
      <c r="Z125" s="8"/>
      <c r="AA125" s="10"/>
      <c r="AB125" s="10"/>
      <c r="AC125" s="89">
        <f t="shared" si="5"/>
        <v>0</v>
      </c>
      <c r="AD125" s="128"/>
      <c r="AE125" s="128"/>
      <c r="AF125" s="126"/>
      <c r="AG125" s="126"/>
      <c r="AH125" s="123"/>
      <c r="AI125" s="120"/>
      <c r="AJ125" s="119"/>
      <c r="AK125" s="119"/>
      <c r="AL125" s="119"/>
      <c r="AM125" s="119"/>
      <c r="AN125" s="115"/>
      <c r="AO125" s="115"/>
    </row>
    <row r="126" spans="1:41" ht="46.5" customHeight="1" thickBot="1">
      <c r="A126" s="136">
        <f>IF(C126&lt;&gt;"",VLOOKUP(C126,'Codificacion Riesgos'!$C$6:$D$52,2,FALSE)&amp;"-0"&amp;B126,"")</f>
      </c>
      <c r="B126" s="137">
        <v>27</v>
      </c>
      <c r="C126" s="117"/>
      <c r="D126" s="135"/>
      <c r="E126" s="118"/>
      <c r="F126" s="117"/>
      <c r="G126" s="117"/>
      <c r="H126" s="117"/>
      <c r="I126" s="117"/>
      <c r="J126" s="117"/>
      <c r="K126" s="118"/>
      <c r="L126" s="118"/>
      <c r="M126" s="133">
        <f>IF(D126="Riesgo de Gestión",CONCATENATE("Posibilidad de perdida ",F126," por ",K126," debido a ",L126),IF(D126="Riesgo de Seguridad Digital",CONCATENATE(I126," de ",H126," por ",K126," debido a ",L126),""))</f>
      </c>
      <c r="N126" s="117"/>
      <c r="O126" s="131" t="b">
        <f>+IF(N126=1,0.2,(+IF(N126=2,0.4,+IF(N126=3,0.6,+IF(N126=4,0.8,+IF(N126=5,1,FALSE))))))</f>
        <v>0</v>
      </c>
      <c r="P126" s="118"/>
      <c r="Q126" s="131" t="b">
        <f>+IF(P126=1,0.2,(+IF(P126=2,0.4,+IF(P126=3,0.6,+IF(P126=4,0.8,+IF(P126=5,1,FALSE))))))</f>
        <v>0</v>
      </c>
      <c r="R126" s="133" t="e">
        <f>#VALUE!</f>
        <v>#VALUE!</v>
      </c>
      <c r="S126" s="8"/>
      <c r="T126" s="11"/>
      <c r="U126" s="11"/>
      <c r="V126" s="88" t="b">
        <f t="shared" si="3"/>
        <v>0</v>
      </c>
      <c r="W126" s="9"/>
      <c r="X126" s="88" t="b">
        <f t="shared" si="4"/>
        <v>0</v>
      </c>
      <c r="Y126" s="8"/>
      <c r="Z126" s="8"/>
      <c r="AA126" s="10"/>
      <c r="AB126" s="10"/>
      <c r="AC126" s="89">
        <f t="shared" si="5"/>
        <v>0</v>
      </c>
      <c r="AD126" s="129" t="s">
        <v>160</v>
      </c>
      <c r="AE126" s="127">
        <f>IF(SUMIF(T126:T129,"PROBABILIDAD",AC126:AC129)&lt;=50%,SUMIF(T126:T129,"PROBABILIDAD",AC126:AC129),50%)</f>
        <v>0</v>
      </c>
      <c r="AF126" s="124">
        <f>(O126-(O126*AE126)*100%)</f>
        <v>0</v>
      </c>
      <c r="AG126" s="124">
        <f>(Q126-(Q126*AE128)*100%)</f>
        <v>0</v>
      </c>
      <c r="AH126" s="121" t="e">
        <f>#VALUE!</f>
        <v>#VALUE!</v>
      </c>
      <c r="AI126" s="120"/>
      <c r="AJ126" s="117"/>
      <c r="AK126" s="117"/>
      <c r="AL126" s="117"/>
      <c r="AM126" s="117"/>
      <c r="AN126" s="116"/>
      <c r="AO126" s="113"/>
    </row>
    <row r="127" spans="1:41" ht="46.5" customHeight="1" thickBot="1">
      <c r="A127" s="136"/>
      <c r="B127" s="138"/>
      <c r="C127" s="118"/>
      <c r="D127" s="135"/>
      <c r="E127" s="118"/>
      <c r="F127" s="118"/>
      <c r="G127" s="118"/>
      <c r="H127" s="118"/>
      <c r="I127" s="118"/>
      <c r="J127" s="118"/>
      <c r="K127" s="118"/>
      <c r="L127" s="118"/>
      <c r="M127" s="133"/>
      <c r="N127" s="118"/>
      <c r="O127" s="131"/>
      <c r="P127" s="118"/>
      <c r="Q127" s="131"/>
      <c r="R127" s="133"/>
      <c r="S127" s="9"/>
      <c r="T127" s="11"/>
      <c r="U127" s="11"/>
      <c r="V127" s="88" t="b">
        <f t="shared" si="3"/>
        <v>0</v>
      </c>
      <c r="W127" s="9"/>
      <c r="X127" s="88" t="b">
        <f t="shared" si="4"/>
        <v>0</v>
      </c>
      <c r="Y127" s="8"/>
      <c r="Z127" s="8"/>
      <c r="AA127" s="10"/>
      <c r="AB127" s="10"/>
      <c r="AC127" s="89">
        <f t="shared" si="5"/>
        <v>0</v>
      </c>
      <c r="AD127" s="130"/>
      <c r="AE127" s="128"/>
      <c r="AF127" s="125"/>
      <c r="AG127" s="125"/>
      <c r="AH127" s="122"/>
      <c r="AI127" s="120"/>
      <c r="AJ127" s="118"/>
      <c r="AK127" s="118"/>
      <c r="AL127" s="118"/>
      <c r="AM127" s="118"/>
      <c r="AN127" s="114"/>
      <c r="AO127" s="114"/>
    </row>
    <row r="128" spans="1:41" ht="46.5" customHeight="1" thickBot="1">
      <c r="A128" s="136"/>
      <c r="B128" s="138"/>
      <c r="C128" s="118"/>
      <c r="D128" s="135"/>
      <c r="E128" s="118"/>
      <c r="F128" s="118"/>
      <c r="G128" s="118"/>
      <c r="H128" s="118"/>
      <c r="I128" s="118"/>
      <c r="J128" s="118"/>
      <c r="K128" s="118"/>
      <c r="L128" s="118"/>
      <c r="M128" s="133"/>
      <c r="N128" s="118"/>
      <c r="O128" s="131"/>
      <c r="P128" s="118"/>
      <c r="Q128" s="131"/>
      <c r="R128" s="133"/>
      <c r="S128" s="9"/>
      <c r="T128" s="11"/>
      <c r="U128" s="11"/>
      <c r="V128" s="88" t="b">
        <f t="shared" si="3"/>
        <v>0</v>
      </c>
      <c r="W128" s="9"/>
      <c r="X128" s="88" t="b">
        <f t="shared" si="4"/>
        <v>0</v>
      </c>
      <c r="Y128" s="8"/>
      <c r="Z128" s="8"/>
      <c r="AA128" s="10"/>
      <c r="AB128" s="10"/>
      <c r="AC128" s="89">
        <f t="shared" si="5"/>
        <v>0</v>
      </c>
      <c r="AD128" s="127" t="s">
        <v>173</v>
      </c>
      <c r="AE128" s="127">
        <f>IF(SUMIF(T126:T129,"IMPACTO",AC126:AC129)&lt;50%,SUMIF(T126:T129,"IMPACTO",AC126:AC129),50%)</f>
        <v>0</v>
      </c>
      <c r="AF128" s="125"/>
      <c r="AG128" s="125"/>
      <c r="AH128" s="122"/>
      <c r="AI128" s="120"/>
      <c r="AJ128" s="118"/>
      <c r="AK128" s="118"/>
      <c r="AL128" s="118"/>
      <c r="AM128" s="118"/>
      <c r="AN128" s="114"/>
      <c r="AO128" s="114"/>
    </row>
    <row r="129" spans="1:41" ht="46.5" customHeight="1" thickBot="1">
      <c r="A129" s="136"/>
      <c r="B129" s="139"/>
      <c r="C129" s="119"/>
      <c r="D129" s="135"/>
      <c r="E129" s="119"/>
      <c r="F129" s="119"/>
      <c r="G129" s="119"/>
      <c r="H129" s="119"/>
      <c r="I129" s="119"/>
      <c r="J129" s="119"/>
      <c r="K129" s="119"/>
      <c r="L129" s="119"/>
      <c r="M129" s="134"/>
      <c r="N129" s="119"/>
      <c r="O129" s="132"/>
      <c r="P129" s="119"/>
      <c r="Q129" s="132"/>
      <c r="R129" s="134"/>
      <c r="S129" s="9"/>
      <c r="T129" s="11"/>
      <c r="U129" s="11"/>
      <c r="V129" s="88" t="b">
        <f t="shared" si="3"/>
        <v>0</v>
      </c>
      <c r="W129" s="9"/>
      <c r="X129" s="88" t="b">
        <f t="shared" si="4"/>
        <v>0</v>
      </c>
      <c r="Y129" s="8"/>
      <c r="Z129" s="8"/>
      <c r="AA129" s="10"/>
      <c r="AB129" s="10"/>
      <c r="AC129" s="89">
        <f t="shared" si="5"/>
        <v>0</v>
      </c>
      <c r="AD129" s="128"/>
      <c r="AE129" s="128"/>
      <c r="AF129" s="126"/>
      <c r="AG129" s="126"/>
      <c r="AH129" s="123"/>
      <c r="AI129" s="120"/>
      <c r="AJ129" s="119"/>
      <c r="AK129" s="119"/>
      <c r="AL129" s="119"/>
      <c r="AM129" s="119"/>
      <c r="AN129" s="115"/>
      <c r="AO129" s="115"/>
    </row>
    <row r="130" spans="1:41" ht="46.5" customHeight="1" thickBot="1">
      <c r="A130" s="136">
        <f>IF(C130&lt;&gt;"",VLOOKUP(C130,'Codificacion Riesgos'!$C$6:$D$52,2,FALSE)&amp;"-0"&amp;B130,"")</f>
      </c>
      <c r="B130" s="137">
        <v>28</v>
      </c>
      <c r="C130" s="117"/>
      <c r="D130" s="135"/>
      <c r="E130" s="118"/>
      <c r="F130" s="117"/>
      <c r="G130" s="117"/>
      <c r="H130" s="117"/>
      <c r="I130" s="117"/>
      <c r="J130" s="117"/>
      <c r="K130" s="118"/>
      <c r="L130" s="118"/>
      <c r="M130" s="133">
        <f>IF(D130="Riesgo de Gestión",CONCATENATE("Posibilidad de perdida ",F130," por ",K130," debido a ",L130),IF(D130="Riesgo de Seguridad Digital",CONCATENATE(I130," de ",H130," por ",K130," debido a ",L130),""))</f>
      </c>
      <c r="N130" s="117"/>
      <c r="O130" s="131" t="b">
        <f>+IF(N130=1,0.2,(+IF(N130=2,0.4,+IF(N130=3,0.6,+IF(N130=4,0.8,+IF(N130=5,1,FALSE))))))</f>
        <v>0</v>
      </c>
      <c r="P130" s="118"/>
      <c r="Q130" s="131" t="b">
        <f>+IF(P130=1,0.2,(+IF(P130=2,0.4,+IF(P130=3,0.6,+IF(P130=4,0.8,+IF(P130=5,1,FALSE))))))</f>
        <v>0</v>
      </c>
      <c r="R130" s="133" t="e">
        <f>#VALUE!</f>
        <v>#VALUE!</v>
      </c>
      <c r="S130" s="8"/>
      <c r="T130" s="11"/>
      <c r="U130" s="11"/>
      <c r="V130" s="88" t="b">
        <f t="shared" si="3"/>
        <v>0</v>
      </c>
      <c r="W130" s="9"/>
      <c r="X130" s="88" t="b">
        <f t="shared" si="4"/>
        <v>0</v>
      </c>
      <c r="Y130" s="8"/>
      <c r="Z130" s="8"/>
      <c r="AA130" s="10"/>
      <c r="AB130" s="10"/>
      <c r="AC130" s="89">
        <f t="shared" si="5"/>
        <v>0</v>
      </c>
      <c r="AD130" s="129" t="s">
        <v>160</v>
      </c>
      <c r="AE130" s="127">
        <f>IF(SUMIF(T130:T133,"PROBABILIDAD",AC130:AC133)&lt;=50%,SUMIF(T130:T133,"PROBABILIDAD",AC130:AC133),50%)</f>
        <v>0</v>
      </c>
      <c r="AF130" s="124">
        <f>(O130-(O130*AE130)*100%)</f>
        <v>0</v>
      </c>
      <c r="AG130" s="124">
        <f>(Q130-(Q130*AE132)*100%)</f>
        <v>0</v>
      </c>
      <c r="AH130" s="121" t="e">
        <f>#VALUE!</f>
        <v>#VALUE!</v>
      </c>
      <c r="AI130" s="120"/>
      <c r="AJ130" s="117"/>
      <c r="AK130" s="117"/>
      <c r="AL130" s="117"/>
      <c r="AM130" s="117"/>
      <c r="AN130" s="116"/>
      <c r="AO130" s="113"/>
    </row>
    <row r="131" spans="1:41" ht="46.5" customHeight="1" thickBot="1">
      <c r="A131" s="136"/>
      <c r="B131" s="138"/>
      <c r="C131" s="118"/>
      <c r="D131" s="135"/>
      <c r="E131" s="118"/>
      <c r="F131" s="118"/>
      <c r="G131" s="118"/>
      <c r="H131" s="118"/>
      <c r="I131" s="118"/>
      <c r="J131" s="118"/>
      <c r="K131" s="118"/>
      <c r="L131" s="118"/>
      <c r="M131" s="133"/>
      <c r="N131" s="118"/>
      <c r="O131" s="131"/>
      <c r="P131" s="118"/>
      <c r="Q131" s="131"/>
      <c r="R131" s="133"/>
      <c r="S131" s="9"/>
      <c r="T131" s="11"/>
      <c r="U131" s="11"/>
      <c r="V131" s="88" t="b">
        <f t="shared" si="3"/>
        <v>0</v>
      </c>
      <c r="W131" s="9"/>
      <c r="X131" s="88" t="b">
        <f t="shared" si="4"/>
        <v>0</v>
      </c>
      <c r="Y131" s="8"/>
      <c r="Z131" s="8"/>
      <c r="AA131" s="10"/>
      <c r="AB131" s="10"/>
      <c r="AC131" s="89">
        <f t="shared" si="5"/>
        <v>0</v>
      </c>
      <c r="AD131" s="130"/>
      <c r="AE131" s="128"/>
      <c r="AF131" s="125"/>
      <c r="AG131" s="125"/>
      <c r="AH131" s="122"/>
      <c r="AI131" s="120"/>
      <c r="AJ131" s="118"/>
      <c r="AK131" s="118"/>
      <c r="AL131" s="118"/>
      <c r="AM131" s="118"/>
      <c r="AN131" s="114"/>
      <c r="AO131" s="114"/>
    </row>
    <row r="132" spans="1:41" ht="46.5" customHeight="1" thickBot="1">
      <c r="A132" s="136"/>
      <c r="B132" s="138"/>
      <c r="C132" s="118"/>
      <c r="D132" s="135"/>
      <c r="E132" s="118"/>
      <c r="F132" s="118"/>
      <c r="G132" s="118"/>
      <c r="H132" s="118"/>
      <c r="I132" s="118"/>
      <c r="J132" s="118"/>
      <c r="K132" s="118"/>
      <c r="L132" s="118"/>
      <c r="M132" s="133"/>
      <c r="N132" s="118"/>
      <c r="O132" s="131"/>
      <c r="P132" s="118"/>
      <c r="Q132" s="131"/>
      <c r="R132" s="133"/>
      <c r="S132" s="9"/>
      <c r="T132" s="11"/>
      <c r="U132" s="11"/>
      <c r="V132" s="88" t="b">
        <f t="shared" si="3"/>
        <v>0</v>
      </c>
      <c r="W132" s="9"/>
      <c r="X132" s="88" t="b">
        <f t="shared" si="4"/>
        <v>0</v>
      </c>
      <c r="Y132" s="8"/>
      <c r="Z132" s="8"/>
      <c r="AA132" s="10"/>
      <c r="AB132" s="10"/>
      <c r="AC132" s="89">
        <f t="shared" si="5"/>
        <v>0</v>
      </c>
      <c r="AD132" s="127" t="s">
        <v>173</v>
      </c>
      <c r="AE132" s="127">
        <f>IF(SUMIF(T130:T133,"IMPACTO",AC130:AC133)&lt;50%,SUMIF(T130:T133,"IMPACTO",AC130:AC133),50%)</f>
        <v>0</v>
      </c>
      <c r="AF132" s="125"/>
      <c r="AG132" s="125"/>
      <c r="AH132" s="122"/>
      <c r="AI132" s="120"/>
      <c r="AJ132" s="118"/>
      <c r="AK132" s="118"/>
      <c r="AL132" s="118"/>
      <c r="AM132" s="118"/>
      <c r="AN132" s="114"/>
      <c r="AO132" s="114"/>
    </row>
    <row r="133" spans="1:41" ht="46.5" customHeight="1" thickBot="1">
      <c r="A133" s="136"/>
      <c r="B133" s="139"/>
      <c r="C133" s="119"/>
      <c r="D133" s="135"/>
      <c r="E133" s="119"/>
      <c r="F133" s="119"/>
      <c r="G133" s="119"/>
      <c r="H133" s="119"/>
      <c r="I133" s="119"/>
      <c r="J133" s="119"/>
      <c r="K133" s="119"/>
      <c r="L133" s="119"/>
      <c r="M133" s="134"/>
      <c r="N133" s="119"/>
      <c r="O133" s="132"/>
      <c r="P133" s="119"/>
      <c r="Q133" s="132"/>
      <c r="R133" s="134"/>
      <c r="S133" s="9"/>
      <c r="T133" s="11"/>
      <c r="U133" s="11"/>
      <c r="V133" s="88" t="b">
        <f t="shared" si="3"/>
        <v>0</v>
      </c>
      <c r="W133" s="9"/>
      <c r="X133" s="88" t="b">
        <f t="shared" si="4"/>
        <v>0</v>
      </c>
      <c r="Y133" s="8"/>
      <c r="Z133" s="8"/>
      <c r="AA133" s="10"/>
      <c r="AB133" s="10"/>
      <c r="AC133" s="89">
        <f t="shared" si="5"/>
        <v>0</v>
      </c>
      <c r="AD133" s="128"/>
      <c r="AE133" s="128"/>
      <c r="AF133" s="126"/>
      <c r="AG133" s="126"/>
      <c r="AH133" s="123"/>
      <c r="AI133" s="120"/>
      <c r="AJ133" s="119"/>
      <c r="AK133" s="119"/>
      <c r="AL133" s="119"/>
      <c r="AM133" s="119"/>
      <c r="AN133" s="115"/>
      <c r="AO133" s="115"/>
    </row>
    <row r="134" spans="1:41" ht="46.5" customHeight="1" thickBot="1">
      <c r="A134" s="136">
        <f>IF(C134&lt;&gt;"",VLOOKUP(C134,'Codificacion Riesgos'!$C$6:$D$52,2,FALSE)&amp;"-0"&amp;B134,"")</f>
      </c>
      <c r="B134" s="137">
        <v>29</v>
      </c>
      <c r="C134" s="117"/>
      <c r="D134" s="135"/>
      <c r="E134" s="118"/>
      <c r="F134" s="117"/>
      <c r="G134" s="117"/>
      <c r="H134" s="117"/>
      <c r="I134" s="117"/>
      <c r="J134" s="117"/>
      <c r="K134" s="118"/>
      <c r="L134" s="118"/>
      <c r="M134" s="133">
        <f>IF(D134="Riesgo de Gestión",CONCATENATE("Posibilidad de perdida ",F134," por ",K134," debido a ",L134),IF(D134="Riesgo de Seguridad Digital",CONCATENATE(I134," de ",H134," por ",K134," debido a ",L134),""))</f>
      </c>
      <c r="N134" s="117"/>
      <c r="O134" s="131" t="b">
        <f>+IF(N134=1,0.2,(+IF(N134=2,0.4,+IF(N134=3,0.6,+IF(N134=4,0.8,+IF(N134=5,1,FALSE))))))</f>
        <v>0</v>
      </c>
      <c r="P134" s="118"/>
      <c r="Q134" s="131" t="b">
        <f>+IF(P134=1,0.2,(+IF(P134=2,0.4,+IF(P134=3,0.6,+IF(P134=4,0.8,+IF(P134=5,1,FALSE))))))</f>
        <v>0</v>
      </c>
      <c r="R134" s="133" t="e">
        <f>#VALUE!</f>
        <v>#VALUE!</v>
      </c>
      <c r="S134" s="8"/>
      <c r="T134" s="11"/>
      <c r="U134" s="11"/>
      <c r="V134" s="88" t="b">
        <f t="shared" si="3"/>
        <v>0</v>
      </c>
      <c r="W134" s="9"/>
      <c r="X134" s="88" t="b">
        <f t="shared" si="4"/>
        <v>0</v>
      </c>
      <c r="Y134" s="8"/>
      <c r="Z134" s="8"/>
      <c r="AA134" s="10"/>
      <c r="AB134" s="10"/>
      <c r="AC134" s="89">
        <f t="shared" si="5"/>
        <v>0</v>
      </c>
      <c r="AD134" s="129" t="s">
        <v>160</v>
      </c>
      <c r="AE134" s="127">
        <f>IF(SUMIF(T134:T137,"PROBABILIDAD",AC134:AC137)&lt;=50%,SUMIF(T134:T137,"PROBABILIDAD",AC134:AC137),50%)</f>
        <v>0</v>
      </c>
      <c r="AF134" s="124">
        <f>(O134-(O134*AE134)*100%)</f>
        <v>0</v>
      </c>
      <c r="AG134" s="124">
        <f>(Q134-(Q134*AE136)*100%)</f>
        <v>0</v>
      </c>
      <c r="AH134" s="121" t="e">
        <f>#VALUE!</f>
        <v>#VALUE!</v>
      </c>
      <c r="AI134" s="120"/>
      <c r="AJ134" s="117"/>
      <c r="AK134" s="117"/>
      <c r="AL134" s="117"/>
      <c r="AM134" s="117"/>
      <c r="AN134" s="116"/>
      <c r="AO134" s="113"/>
    </row>
    <row r="135" spans="1:41" ht="46.5" customHeight="1" thickBot="1">
      <c r="A135" s="136"/>
      <c r="B135" s="138"/>
      <c r="C135" s="118"/>
      <c r="D135" s="135"/>
      <c r="E135" s="118"/>
      <c r="F135" s="118"/>
      <c r="G135" s="118"/>
      <c r="H135" s="118"/>
      <c r="I135" s="118"/>
      <c r="J135" s="118"/>
      <c r="K135" s="118"/>
      <c r="L135" s="118"/>
      <c r="M135" s="133"/>
      <c r="N135" s="118"/>
      <c r="O135" s="131"/>
      <c r="P135" s="118"/>
      <c r="Q135" s="131"/>
      <c r="R135" s="133"/>
      <c r="S135" s="9"/>
      <c r="T135" s="11"/>
      <c r="U135" s="11"/>
      <c r="V135" s="88" t="b">
        <f t="shared" si="3"/>
        <v>0</v>
      </c>
      <c r="W135" s="9"/>
      <c r="X135" s="88" t="b">
        <f t="shared" si="4"/>
        <v>0</v>
      </c>
      <c r="Y135" s="8"/>
      <c r="Z135" s="8"/>
      <c r="AA135" s="10"/>
      <c r="AB135" s="10"/>
      <c r="AC135" s="89">
        <f t="shared" si="5"/>
        <v>0</v>
      </c>
      <c r="AD135" s="130"/>
      <c r="AE135" s="128"/>
      <c r="AF135" s="125"/>
      <c r="AG135" s="125"/>
      <c r="AH135" s="122"/>
      <c r="AI135" s="120"/>
      <c r="AJ135" s="118"/>
      <c r="AK135" s="118"/>
      <c r="AL135" s="118"/>
      <c r="AM135" s="118"/>
      <c r="AN135" s="114"/>
      <c r="AO135" s="114"/>
    </row>
    <row r="136" spans="1:41" ht="46.5" customHeight="1" thickBot="1">
      <c r="A136" s="136"/>
      <c r="B136" s="138"/>
      <c r="C136" s="118"/>
      <c r="D136" s="135"/>
      <c r="E136" s="118"/>
      <c r="F136" s="118"/>
      <c r="G136" s="118"/>
      <c r="H136" s="118"/>
      <c r="I136" s="118"/>
      <c r="J136" s="118"/>
      <c r="K136" s="118"/>
      <c r="L136" s="118"/>
      <c r="M136" s="133"/>
      <c r="N136" s="118"/>
      <c r="O136" s="131"/>
      <c r="P136" s="118"/>
      <c r="Q136" s="131"/>
      <c r="R136" s="133"/>
      <c r="S136" s="9"/>
      <c r="T136" s="11"/>
      <c r="U136" s="11"/>
      <c r="V136" s="88" t="b">
        <f t="shared" si="3"/>
        <v>0</v>
      </c>
      <c r="W136" s="9"/>
      <c r="X136" s="88" t="b">
        <f t="shared" si="4"/>
        <v>0</v>
      </c>
      <c r="Y136" s="8"/>
      <c r="Z136" s="8"/>
      <c r="AA136" s="10"/>
      <c r="AB136" s="10"/>
      <c r="AC136" s="89">
        <f t="shared" si="5"/>
        <v>0</v>
      </c>
      <c r="AD136" s="127" t="s">
        <v>173</v>
      </c>
      <c r="AE136" s="127">
        <f>IF(SUMIF(T134:T137,"IMPACTO",AC134:AC137)&lt;50%,SUMIF(T134:T137,"IMPACTO",AC134:AC137),50%)</f>
        <v>0</v>
      </c>
      <c r="AF136" s="125"/>
      <c r="AG136" s="125"/>
      <c r="AH136" s="122"/>
      <c r="AI136" s="120"/>
      <c r="AJ136" s="118"/>
      <c r="AK136" s="118"/>
      <c r="AL136" s="118"/>
      <c r="AM136" s="118"/>
      <c r="AN136" s="114"/>
      <c r="AO136" s="114"/>
    </row>
    <row r="137" spans="1:41" ht="46.5" customHeight="1" thickBot="1">
      <c r="A137" s="136"/>
      <c r="B137" s="139"/>
      <c r="C137" s="119"/>
      <c r="D137" s="135"/>
      <c r="E137" s="119"/>
      <c r="F137" s="119"/>
      <c r="G137" s="119"/>
      <c r="H137" s="119"/>
      <c r="I137" s="119"/>
      <c r="J137" s="119"/>
      <c r="K137" s="119"/>
      <c r="L137" s="119"/>
      <c r="M137" s="134"/>
      <c r="N137" s="119"/>
      <c r="O137" s="132"/>
      <c r="P137" s="119"/>
      <c r="Q137" s="132"/>
      <c r="R137" s="134"/>
      <c r="S137" s="9"/>
      <c r="T137" s="11"/>
      <c r="U137" s="11"/>
      <c r="V137" s="88" t="b">
        <f t="shared" si="3"/>
        <v>0</v>
      </c>
      <c r="W137" s="9"/>
      <c r="X137" s="88" t="b">
        <f t="shared" si="4"/>
        <v>0</v>
      </c>
      <c r="Y137" s="8"/>
      <c r="Z137" s="8"/>
      <c r="AA137" s="10"/>
      <c r="AB137" s="10"/>
      <c r="AC137" s="89">
        <f t="shared" si="5"/>
        <v>0</v>
      </c>
      <c r="AD137" s="128"/>
      <c r="AE137" s="128"/>
      <c r="AF137" s="126"/>
      <c r="AG137" s="126"/>
      <c r="AH137" s="123"/>
      <c r="AI137" s="120"/>
      <c r="AJ137" s="119"/>
      <c r="AK137" s="119"/>
      <c r="AL137" s="119"/>
      <c r="AM137" s="119"/>
      <c r="AN137" s="115"/>
      <c r="AO137" s="115"/>
    </row>
    <row r="138" spans="1:41" ht="46.5" customHeight="1" thickBot="1">
      <c r="A138" s="136">
        <f>IF(C138&lt;&gt;"",VLOOKUP(C138,'Codificacion Riesgos'!$C$6:$D$52,2,FALSE)&amp;"-0"&amp;B138,"")</f>
      </c>
      <c r="B138" s="137">
        <v>30</v>
      </c>
      <c r="C138" s="117"/>
      <c r="D138" s="135"/>
      <c r="E138" s="118"/>
      <c r="F138" s="117"/>
      <c r="G138" s="117"/>
      <c r="H138" s="117"/>
      <c r="I138" s="117"/>
      <c r="J138" s="117"/>
      <c r="K138" s="118"/>
      <c r="L138" s="118"/>
      <c r="M138" s="133">
        <f>IF(D138="Riesgo de Gestión",CONCATENATE("Posibilidad de perdida ",F138," por ",K138," debido a ",L138),IF(D138="Riesgo de Seguridad Digital",CONCATENATE(I138," de ",H138," por ",K138," debido a ",L138),""))</f>
      </c>
      <c r="N138" s="117"/>
      <c r="O138" s="131" t="b">
        <f>+IF(N138=1,0.2,(+IF(N138=2,0.4,+IF(N138=3,0.6,+IF(N138=4,0.8,+IF(N138=5,1,FALSE))))))</f>
        <v>0</v>
      </c>
      <c r="P138" s="118"/>
      <c r="Q138" s="131" t="b">
        <f>+IF(P138=1,0.2,(+IF(P138=2,0.4,+IF(P138=3,0.6,+IF(P138=4,0.8,+IF(P138=5,1,FALSE))))))</f>
        <v>0</v>
      </c>
      <c r="R138" s="133" t="e">
        <f>#VALUE!</f>
        <v>#VALUE!</v>
      </c>
      <c r="S138" s="8"/>
      <c r="T138" s="11"/>
      <c r="U138" s="11"/>
      <c r="V138" s="88" t="b">
        <f t="shared" si="3"/>
        <v>0</v>
      </c>
      <c r="W138" s="9"/>
      <c r="X138" s="88" t="b">
        <f t="shared" si="4"/>
        <v>0</v>
      </c>
      <c r="Y138" s="8"/>
      <c r="Z138" s="8"/>
      <c r="AA138" s="10"/>
      <c r="AB138" s="10"/>
      <c r="AC138" s="89">
        <f t="shared" si="5"/>
        <v>0</v>
      </c>
      <c r="AD138" s="129" t="s">
        <v>160</v>
      </c>
      <c r="AE138" s="127">
        <f>IF(SUMIF(T138:T141,"PROBABILIDAD",AC138:AC141)&lt;=50%,SUMIF(T138:T141,"PROBABILIDAD",AC138:AC141),50%)</f>
        <v>0</v>
      </c>
      <c r="AF138" s="124">
        <f>(O138-(O138*AE138)*100%)</f>
        <v>0</v>
      </c>
      <c r="AG138" s="124">
        <f>(Q138-(Q138*AE140)*100%)</f>
        <v>0</v>
      </c>
      <c r="AH138" s="121" t="e">
        <f>#VALUE!</f>
        <v>#VALUE!</v>
      </c>
      <c r="AI138" s="120"/>
      <c r="AJ138" s="117"/>
      <c r="AK138" s="117"/>
      <c r="AL138" s="117"/>
      <c r="AM138" s="117"/>
      <c r="AN138" s="116"/>
      <c r="AO138" s="113"/>
    </row>
    <row r="139" spans="1:41" ht="46.5" customHeight="1" thickBot="1">
      <c r="A139" s="136"/>
      <c r="B139" s="138"/>
      <c r="C139" s="118"/>
      <c r="D139" s="135"/>
      <c r="E139" s="118"/>
      <c r="F139" s="118"/>
      <c r="G139" s="118"/>
      <c r="H139" s="118"/>
      <c r="I139" s="118"/>
      <c r="J139" s="118"/>
      <c r="K139" s="118"/>
      <c r="L139" s="118"/>
      <c r="M139" s="133"/>
      <c r="N139" s="118"/>
      <c r="O139" s="131"/>
      <c r="P139" s="118"/>
      <c r="Q139" s="131"/>
      <c r="R139" s="133"/>
      <c r="S139" s="9"/>
      <c r="T139" s="11"/>
      <c r="U139" s="11"/>
      <c r="V139" s="88" t="b">
        <f t="shared" si="3"/>
        <v>0</v>
      </c>
      <c r="W139" s="9"/>
      <c r="X139" s="88" t="b">
        <f t="shared" si="4"/>
        <v>0</v>
      </c>
      <c r="Y139" s="8"/>
      <c r="Z139" s="8"/>
      <c r="AA139" s="10"/>
      <c r="AB139" s="10"/>
      <c r="AC139" s="89">
        <f t="shared" si="5"/>
        <v>0</v>
      </c>
      <c r="AD139" s="130"/>
      <c r="AE139" s="128"/>
      <c r="AF139" s="125"/>
      <c r="AG139" s="125"/>
      <c r="AH139" s="122"/>
      <c r="AI139" s="120"/>
      <c r="AJ139" s="118"/>
      <c r="AK139" s="118"/>
      <c r="AL139" s="118"/>
      <c r="AM139" s="118"/>
      <c r="AN139" s="114"/>
      <c r="AO139" s="114"/>
    </row>
    <row r="140" spans="1:41" ht="46.5" customHeight="1" thickBot="1">
      <c r="A140" s="136"/>
      <c r="B140" s="138"/>
      <c r="C140" s="118"/>
      <c r="D140" s="135"/>
      <c r="E140" s="118"/>
      <c r="F140" s="118"/>
      <c r="G140" s="118"/>
      <c r="H140" s="118"/>
      <c r="I140" s="118"/>
      <c r="J140" s="118"/>
      <c r="K140" s="118"/>
      <c r="L140" s="118"/>
      <c r="M140" s="133"/>
      <c r="N140" s="118"/>
      <c r="O140" s="131"/>
      <c r="P140" s="118"/>
      <c r="Q140" s="131"/>
      <c r="R140" s="133"/>
      <c r="S140" s="9"/>
      <c r="T140" s="11"/>
      <c r="U140" s="11"/>
      <c r="V140" s="88" t="b">
        <f t="shared" si="3"/>
        <v>0</v>
      </c>
      <c r="W140" s="9"/>
      <c r="X140" s="88" t="b">
        <f t="shared" si="4"/>
        <v>0</v>
      </c>
      <c r="Y140" s="8"/>
      <c r="Z140" s="8"/>
      <c r="AA140" s="10"/>
      <c r="AB140" s="10"/>
      <c r="AC140" s="89">
        <f t="shared" si="5"/>
        <v>0</v>
      </c>
      <c r="AD140" s="127" t="s">
        <v>173</v>
      </c>
      <c r="AE140" s="127">
        <f>IF(SUMIF(T138:T141,"IMPACTO",AC138:AC141)&lt;50%,SUMIF(T138:T141,"IMPACTO",AC138:AC141),50%)</f>
        <v>0</v>
      </c>
      <c r="AF140" s="125"/>
      <c r="AG140" s="125"/>
      <c r="AH140" s="122"/>
      <c r="AI140" s="120"/>
      <c r="AJ140" s="118"/>
      <c r="AK140" s="118"/>
      <c r="AL140" s="118"/>
      <c r="AM140" s="118"/>
      <c r="AN140" s="114"/>
      <c r="AO140" s="114"/>
    </row>
    <row r="141" spans="1:41" ht="46.5" customHeight="1" thickBot="1">
      <c r="A141" s="136"/>
      <c r="B141" s="139"/>
      <c r="C141" s="119"/>
      <c r="D141" s="135"/>
      <c r="E141" s="119"/>
      <c r="F141" s="119"/>
      <c r="G141" s="119"/>
      <c r="H141" s="119"/>
      <c r="I141" s="119"/>
      <c r="J141" s="119"/>
      <c r="K141" s="119"/>
      <c r="L141" s="119"/>
      <c r="M141" s="134"/>
      <c r="N141" s="119"/>
      <c r="O141" s="132"/>
      <c r="P141" s="119"/>
      <c r="Q141" s="132"/>
      <c r="R141" s="134"/>
      <c r="S141" s="9"/>
      <c r="T141" s="11"/>
      <c r="U141" s="11"/>
      <c r="V141" s="88" t="b">
        <f t="shared" si="3"/>
        <v>0</v>
      </c>
      <c r="W141" s="9"/>
      <c r="X141" s="88" t="b">
        <f t="shared" si="4"/>
        <v>0</v>
      </c>
      <c r="Y141" s="8"/>
      <c r="Z141" s="8"/>
      <c r="AA141" s="10"/>
      <c r="AB141" s="10"/>
      <c r="AC141" s="89">
        <f t="shared" si="5"/>
        <v>0</v>
      </c>
      <c r="AD141" s="128"/>
      <c r="AE141" s="128"/>
      <c r="AF141" s="126"/>
      <c r="AG141" s="126"/>
      <c r="AH141" s="123"/>
      <c r="AI141" s="120"/>
      <c r="AJ141" s="119"/>
      <c r="AK141" s="119"/>
      <c r="AL141" s="119"/>
      <c r="AM141" s="119"/>
      <c r="AN141" s="115"/>
      <c r="AO141" s="115"/>
    </row>
    <row r="142" spans="1:41" ht="46.5" customHeight="1" thickBot="1">
      <c r="A142" s="136">
        <f>IF(C142&lt;&gt;"",VLOOKUP(C142,'Codificacion Riesgos'!$C$6:$D$52,2,FALSE)&amp;"-0"&amp;B142,"")</f>
      </c>
      <c r="B142" s="137">
        <v>31</v>
      </c>
      <c r="C142" s="117"/>
      <c r="D142" s="135"/>
      <c r="E142" s="118"/>
      <c r="F142" s="117"/>
      <c r="G142" s="117"/>
      <c r="H142" s="117"/>
      <c r="I142" s="117"/>
      <c r="J142" s="117"/>
      <c r="K142" s="118"/>
      <c r="L142" s="118"/>
      <c r="M142" s="133">
        <f>IF(D142="Riesgo de Gestión",CONCATENATE("Posibilidad de perdida ",F142," por ",K142," debido a ",L142),IF(D142="Riesgo de Seguridad Digital",CONCATENATE(I142," de ",H142," por ",K142," debido a ",L142),""))</f>
      </c>
      <c r="N142" s="117"/>
      <c r="O142" s="131" t="b">
        <f>+IF(N142=1,0.2,(+IF(N142=2,0.4,+IF(N142=3,0.6,+IF(N142=4,0.8,+IF(N142=5,1,FALSE))))))</f>
        <v>0</v>
      </c>
      <c r="P142" s="118"/>
      <c r="Q142" s="131" t="b">
        <f>+IF(P142=1,0.2,(+IF(P142=2,0.4,+IF(P142=3,0.6,+IF(P142=4,0.8,+IF(P142=5,1,FALSE))))))</f>
        <v>0</v>
      </c>
      <c r="R142" s="133" t="e">
        <f>#VALUE!</f>
        <v>#VALUE!</v>
      </c>
      <c r="S142" s="8"/>
      <c r="T142" s="11"/>
      <c r="U142" s="11"/>
      <c r="V142" s="88" t="b">
        <f t="shared" si="3"/>
        <v>0</v>
      </c>
      <c r="W142" s="9"/>
      <c r="X142" s="88" t="b">
        <f t="shared" si="4"/>
        <v>0</v>
      </c>
      <c r="Y142" s="8"/>
      <c r="Z142" s="8"/>
      <c r="AA142" s="10"/>
      <c r="AB142" s="10"/>
      <c r="AC142" s="89">
        <f t="shared" si="5"/>
        <v>0</v>
      </c>
      <c r="AD142" s="129" t="s">
        <v>160</v>
      </c>
      <c r="AE142" s="127">
        <f>IF(SUMIF(T142:T145,"PROBABILIDAD",AC142:AC145)&lt;=50%,SUMIF(T142:T145,"PROBABILIDAD",AC142:AC145),50%)</f>
        <v>0</v>
      </c>
      <c r="AF142" s="124">
        <f>(O142-(O142*AE142)*100%)</f>
        <v>0</v>
      </c>
      <c r="AG142" s="124">
        <f>(Q142-(Q142*AE144)*100%)</f>
        <v>0</v>
      </c>
      <c r="AH142" s="121" t="e">
        <f>#VALUE!</f>
        <v>#VALUE!</v>
      </c>
      <c r="AI142" s="120"/>
      <c r="AJ142" s="117"/>
      <c r="AK142" s="117"/>
      <c r="AL142" s="117"/>
      <c r="AM142" s="117"/>
      <c r="AN142" s="116"/>
      <c r="AO142" s="113"/>
    </row>
    <row r="143" spans="1:41" ht="46.5" customHeight="1" thickBot="1">
      <c r="A143" s="136"/>
      <c r="B143" s="138"/>
      <c r="C143" s="118"/>
      <c r="D143" s="135"/>
      <c r="E143" s="118"/>
      <c r="F143" s="118"/>
      <c r="G143" s="118"/>
      <c r="H143" s="118"/>
      <c r="I143" s="118"/>
      <c r="J143" s="118"/>
      <c r="K143" s="118"/>
      <c r="L143" s="118"/>
      <c r="M143" s="133"/>
      <c r="N143" s="118"/>
      <c r="O143" s="131"/>
      <c r="P143" s="118"/>
      <c r="Q143" s="131"/>
      <c r="R143" s="133"/>
      <c r="S143" s="9"/>
      <c r="T143" s="11"/>
      <c r="U143" s="11"/>
      <c r="V143" s="88" t="b">
        <f t="shared" si="3"/>
        <v>0</v>
      </c>
      <c r="W143" s="9"/>
      <c r="X143" s="88" t="b">
        <f t="shared" si="4"/>
        <v>0</v>
      </c>
      <c r="Y143" s="8"/>
      <c r="Z143" s="8"/>
      <c r="AA143" s="10"/>
      <c r="AB143" s="10"/>
      <c r="AC143" s="89">
        <f t="shared" si="5"/>
        <v>0</v>
      </c>
      <c r="AD143" s="130"/>
      <c r="AE143" s="128"/>
      <c r="AF143" s="125"/>
      <c r="AG143" s="125"/>
      <c r="AH143" s="122"/>
      <c r="AI143" s="120"/>
      <c r="AJ143" s="118"/>
      <c r="AK143" s="118"/>
      <c r="AL143" s="118"/>
      <c r="AM143" s="118"/>
      <c r="AN143" s="114"/>
      <c r="AO143" s="114"/>
    </row>
    <row r="144" spans="1:41" ht="46.5" customHeight="1" thickBot="1">
      <c r="A144" s="136"/>
      <c r="B144" s="138"/>
      <c r="C144" s="118"/>
      <c r="D144" s="135"/>
      <c r="E144" s="118"/>
      <c r="F144" s="118"/>
      <c r="G144" s="118"/>
      <c r="H144" s="118"/>
      <c r="I144" s="118"/>
      <c r="J144" s="118"/>
      <c r="K144" s="118"/>
      <c r="L144" s="118"/>
      <c r="M144" s="133"/>
      <c r="N144" s="118"/>
      <c r="O144" s="131"/>
      <c r="P144" s="118"/>
      <c r="Q144" s="131"/>
      <c r="R144" s="133"/>
      <c r="S144" s="9"/>
      <c r="T144" s="11"/>
      <c r="U144" s="11"/>
      <c r="V144" s="88" t="b">
        <f t="shared" si="3"/>
        <v>0</v>
      </c>
      <c r="W144" s="9"/>
      <c r="X144" s="88" t="b">
        <f t="shared" si="4"/>
        <v>0</v>
      </c>
      <c r="Y144" s="8"/>
      <c r="Z144" s="8"/>
      <c r="AA144" s="10"/>
      <c r="AB144" s="10"/>
      <c r="AC144" s="89">
        <f t="shared" si="5"/>
        <v>0</v>
      </c>
      <c r="AD144" s="127" t="s">
        <v>173</v>
      </c>
      <c r="AE144" s="127">
        <f>IF(SUMIF(T142:T145,"IMPACTO",AC142:AC145)&lt;50%,SUMIF(T142:T145,"IMPACTO",AC142:AC145),50%)</f>
        <v>0</v>
      </c>
      <c r="AF144" s="125"/>
      <c r="AG144" s="125"/>
      <c r="AH144" s="122"/>
      <c r="AI144" s="120"/>
      <c r="AJ144" s="118"/>
      <c r="AK144" s="118"/>
      <c r="AL144" s="118"/>
      <c r="AM144" s="118"/>
      <c r="AN144" s="114"/>
      <c r="AO144" s="114"/>
    </row>
    <row r="145" spans="1:41" ht="46.5" customHeight="1" thickBot="1">
      <c r="A145" s="136"/>
      <c r="B145" s="139"/>
      <c r="C145" s="119"/>
      <c r="D145" s="135"/>
      <c r="E145" s="119"/>
      <c r="F145" s="119"/>
      <c r="G145" s="119"/>
      <c r="H145" s="119"/>
      <c r="I145" s="119"/>
      <c r="J145" s="119"/>
      <c r="K145" s="119"/>
      <c r="L145" s="119"/>
      <c r="M145" s="134"/>
      <c r="N145" s="119"/>
      <c r="O145" s="132"/>
      <c r="P145" s="119"/>
      <c r="Q145" s="132"/>
      <c r="R145" s="134"/>
      <c r="S145" s="9"/>
      <c r="T145" s="11"/>
      <c r="U145" s="11"/>
      <c r="V145" s="88" t="b">
        <f t="shared" si="3"/>
        <v>0</v>
      </c>
      <c r="W145" s="9"/>
      <c r="X145" s="88" t="b">
        <f t="shared" si="4"/>
        <v>0</v>
      </c>
      <c r="Y145" s="8"/>
      <c r="Z145" s="8"/>
      <c r="AA145" s="10"/>
      <c r="AB145" s="10"/>
      <c r="AC145" s="89">
        <f t="shared" si="5"/>
        <v>0</v>
      </c>
      <c r="AD145" s="128"/>
      <c r="AE145" s="128"/>
      <c r="AF145" s="126"/>
      <c r="AG145" s="126"/>
      <c r="AH145" s="123"/>
      <c r="AI145" s="120"/>
      <c r="AJ145" s="119"/>
      <c r="AK145" s="119"/>
      <c r="AL145" s="119"/>
      <c r="AM145" s="119"/>
      <c r="AN145" s="115"/>
      <c r="AO145" s="115"/>
    </row>
    <row r="146" spans="1:41" ht="46.5" customHeight="1" thickBot="1">
      <c r="A146" s="136">
        <f>IF(C146&lt;&gt;"",VLOOKUP(C146,'Codificacion Riesgos'!$C$6:$D$52,2,FALSE)&amp;"-0"&amp;B146,"")</f>
      </c>
      <c r="B146" s="137">
        <v>32</v>
      </c>
      <c r="C146" s="117"/>
      <c r="D146" s="135"/>
      <c r="E146" s="118"/>
      <c r="F146" s="117"/>
      <c r="G146" s="117"/>
      <c r="H146" s="117"/>
      <c r="I146" s="117"/>
      <c r="J146" s="117"/>
      <c r="K146" s="118"/>
      <c r="L146" s="118"/>
      <c r="M146" s="133">
        <f>IF(D146="Riesgo de Gestión",CONCATENATE("Posibilidad de perdida ",F146," por ",K146," debido a ",L146),IF(D146="Riesgo de Seguridad Digital",CONCATENATE(I146," de ",H146," por ",K146," debido a ",L146),""))</f>
      </c>
      <c r="N146" s="117"/>
      <c r="O146" s="131" t="b">
        <f>+IF(N146=1,0.2,(+IF(N146=2,0.4,+IF(N146=3,0.6,+IF(N146=4,0.8,+IF(N146=5,1,FALSE))))))</f>
        <v>0</v>
      </c>
      <c r="P146" s="118"/>
      <c r="Q146" s="131" t="b">
        <f>+IF(P146=1,0.2,(+IF(P146=2,0.4,+IF(P146=3,0.6,+IF(P146=4,0.8,+IF(P146=5,1,FALSE))))))</f>
        <v>0</v>
      </c>
      <c r="R146" s="133" t="e">
        <f>#VALUE!</f>
        <v>#VALUE!</v>
      </c>
      <c r="S146" s="8"/>
      <c r="T146" s="11"/>
      <c r="U146" s="11"/>
      <c r="V146" s="88" t="b">
        <f t="shared" si="3"/>
        <v>0</v>
      </c>
      <c r="W146" s="9"/>
      <c r="X146" s="88" t="b">
        <f t="shared" si="4"/>
        <v>0</v>
      </c>
      <c r="Y146" s="8"/>
      <c r="Z146" s="8"/>
      <c r="AA146" s="10"/>
      <c r="AB146" s="10"/>
      <c r="AC146" s="89">
        <f t="shared" si="5"/>
        <v>0</v>
      </c>
      <c r="AD146" s="129" t="s">
        <v>160</v>
      </c>
      <c r="AE146" s="127">
        <f>IF(SUMIF(T146:T149,"PROBABILIDAD",AC146:AC149)&lt;=50%,SUMIF(T146:T149,"PROBABILIDAD",AC146:AC149),50%)</f>
        <v>0</v>
      </c>
      <c r="AF146" s="124">
        <f>(O146-(O146*AE146)*100%)</f>
        <v>0</v>
      </c>
      <c r="AG146" s="124">
        <f>(Q146-(Q146*AE148)*100%)</f>
        <v>0</v>
      </c>
      <c r="AH146" s="121" t="e">
        <f>#VALUE!</f>
        <v>#VALUE!</v>
      </c>
      <c r="AI146" s="120"/>
      <c r="AJ146" s="117"/>
      <c r="AK146" s="117"/>
      <c r="AL146" s="117"/>
      <c r="AM146" s="117"/>
      <c r="AN146" s="116"/>
      <c r="AO146" s="113"/>
    </row>
    <row r="147" spans="1:41" ht="46.5" customHeight="1" thickBot="1">
      <c r="A147" s="136"/>
      <c r="B147" s="138"/>
      <c r="C147" s="118"/>
      <c r="D147" s="135"/>
      <c r="E147" s="118"/>
      <c r="F147" s="118"/>
      <c r="G147" s="118"/>
      <c r="H147" s="118"/>
      <c r="I147" s="118"/>
      <c r="J147" s="118"/>
      <c r="K147" s="118"/>
      <c r="L147" s="118"/>
      <c r="M147" s="133"/>
      <c r="N147" s="118"/>
      <c r="O147" s="131"/>
      <c r="P147" s="118"/>
      <c r="Q147" s="131"/>
      <c r="R147" s="133"/>
      <c r="S147" s="9"/>
      <c r="T147" s="11"/>
      <c r="U147" s="11"/>
      <c r="V147" s="88" t="b">
        <f t="shared" si="3"/>
        <v>0</v>
      </c>
      <c r="W147" s="9"/>
      <c r="X147" s="88" t="b">
        <f t="shared" si="4"/>
        <v>0</v>
      </c>
      <c r="Y147" s="8"/>
      <c r="Z147" s="8"/>
      <c r="AA147" s="10"/>
      <c r="AB147" s="10"/>
      <c r="AC147" s="89">
        <f t="shared" si="5"/>
        <v>0</v>
      </c>
      <c r="AD147" s="130"/>
      <c r="AE147" s="128"/>
      <c r="AF147" s="125"/>
      <c r="AG147" s="125"/>
      <c r="AH147" s="122"/>
      <c r="AI147" s="120"/>
      <c r="AJ147" s="118"/>
      <c r="AK147" s="118"/>
      <c r="AL147" s="118"/>
      <c r="AM147" s="118"/>
      <c r="AN147" s="114"/>
      <c r="AO147" s="114"/>
    </row>
    <row r="148" spans="1:41" ht="46.5" customHeight="1" thickBot="1">
      <c r="A148" s="136"/>
      <c r="B148" s="138"/>
      <c r="C148" s="118"/>
      <c r="D148" s="135"/>
      <c r="E148" s="118"/>
      <c r="F148" s="118"/>
      <c r="G148" s="118"/>
      <c r="H148" s="118"/>
      <c r="I148" s="118"/>
      <c r="J148" s="118"/>
      <c r="K148" s="118"/>
      <c r="L148" s="118"/>
      <c r="M148" s="133"/>
      <c r="N148" s="118"/>
      <c r="O148" s="131"/>
      <c r="P148" s="118"/>
      <c r="Q148" s="131"/>
      <c r="R148" s="133"/>
      <c r="S148" s="9"/>
      <c r="T148" s="11"/>
      <c r="U148" s="11"/>
      <c r="V148" s="88" t="b">
        <f t="shared" si="3"/>
        <v>0</v>
      </c>
      <c r="W148" s="9"/>
      <c r="X148" s="88" t="b">
        <f t="shared" si="4"/>
        <v>0</v>
      </c>
      <c r="Y148" s="8"/>
      <c r="Z148" s="8"/>
      <c r="AA148" s="10"/>
      <c r="AB148" s="10"/>
      <c r="AC148" s="89">
        <f t="shared" si="5"/>
        <v>0</v>
      </c>
      <c r="AD148" s="127" t="s">
        <v>173</v>
      </c>
      <c r="AE148" s="127">
        <f>IF(SUMIF(T146:T149,"IMPACTO",AC146:AC149)&lt;50%,SUMIF(T146:T149,"IMPACTO",AC146:AC149),50%)</f>
        <v>0</v>
      </c>
      <c r="AF148" s="125"/>
      <c r="AG148" s="125"/>
      <c r="AH148" s="122"/>
      <c r="AI148" s="120"/>
      <c r="AJ148" s="118"/>
      <c r="AK148" s="118"/>
      <c r="AL148" s="118"/>
      <c r="AM148" s="118"/>
      <c r="AN148" s="114"/>
      <c r="AO148" s="114"/>
    </row>
    <row r="149" spans="1:41" ht="46.5" customHeight="1" thickBot="1">
      <c r="A149" s="136"/>
      <c r="B149" s="139"/>
      <c r="C149" s="119"/>
      <c r="D149" s="135"/>
      <c r="E149" s="119"/>
      <c r="F149" s="119"/>
      <c r="G149" s="119"/>
      <c r="H149" s="119"/>
      <c r="I149" s="119"/>
      <c r="J149" s="119"/>
      <c r="K149" s="119"/>
      <c r="L149" s="119"/>
      <c r="M149" s="134"/>
      <c r="N149" s="119"/>
      <c r="O149" s="132"/>
      <c r="P149" s="119"/>
      <c r="Q149" s="132"/>
      <c r="R149" s="134"/>
      <c r="S149" s="9"/>
      <c r="T149" s="11"/>
      <c r="U149" s="11"/>
      <c r="V149" s="88" t="b">
        <f t="shared" si="3"/>
        <v>0</v>
      </c>
      <c r="W149" s="9"/>
      <c r="X149" s="88" t="b">
        <f t="shared" si="4"/>
        <v>0</v>
      </c>
      <c r="Y149" s="8"/>
      <c r="Z149" s="8"/>
      <c r="AA149" s="10"/>
      <c r="AB149" s="10"/>
      <c r="AC149" s="89">
        <f t="shared" si="5"/>
        <v>0</v>
      </c>
      <c r="AD149" s="128"/>
      <c r="AE149" s="128"/>
      <c r="AF149" s="126"/>
      <c r="AG149" s="126"/>
      <c r="AH149" s="123"/>
      <c r="AI149" s="120"/>
      <c r="AJ149" s="119"/>
      <c r="AK149" s="119"/>
      <c r="AL149" s="119"/>
      <c r="AM149" s="119"/>
      <c r="AN149" s="115"/>
      <c r="AO149" s="115"/>
    </row>
    <row r="150" spans="1:41" ht="46.5" customHeight="1" thickBot="1">
      <c r="A150" s="136">
        <f>IF(C150&lt;&gt;"",VLOOKUP(C150,'Codificacion Riesgos'!$C$6:$D$52,2,FALSE)&amp;"-0"&amp;B150,"")</f>
      </c>
      <c r="B150" s="137">
        <v>33</v>
      </c>
      <c r="C150" s="117"/>
      <c r="D150" s="135"/>
      <c r="E150" s="118"/>
      <c r="F150" s="117"/>
      <c r="G150" s="117"/>
      <c r="H150" s="117"/>
      <c r="I150" s="117"/>
      <c r="J150" s="117"/>
      <c r="K150" s="118"/>
      <c r="L150" s="118"/>
      <c r="M150" s="133">
        <f>IF(D150="Riesgo de Gestión",CONCATENATE("Posibilidad de perdida ",F150," por ",K150," debido a ",L150),IF(D150="Riesgo de Seguridad Digital",CONCATENATE(I150," de ",H150," por ",K150," debido a ",L150),""))</f>
      </c>
      <c r="N150" s="117"/>
      <c r="O150" s="131" t="b">
        <f>+IF(N150=1,0.2,(+IF(N150=2,0.4,+IF(N150=3,0.6,+IF(N150=4,0.8,+IF(N150=5,1,FALSE))))))</f>
        <v>0</v>
      </c>
      <c r="P150" s="118"/>
      <c r="Q150" s="131" t="b">
        <f>+IF(P150=1,0.2,(+IF(P150=2,0.4,+IF(P150=3,0.6,+IF(P150=4,0.8,+IF(P150=5,1,FALSE))))))</f>
        <v>0</v>
      </c>
      <c r="R150" s="133" t="e">
        <f>#VALUE!</f>
        <v>#VALUE!</v>
      </c>
      <c r="S150" s="8"/>
      <c r="T150" s="11"/>
      <c r="U150" s="11"/>
      <c r="V150" s="88" t="b">
        <f t="shared" si="3"/>
        <v>0</v>
      </c>
      <c r="W150" s="9"/>
      <c r="X150" s="88" t="b">
        <f t="shared" si="4"/>
        <v>0</v>
      </c>
      <c r="Y150" s="8"/>
      <c r="Z150" s="8"/>
      <c r="AA150" s="10"/>
      <c r="AB150" s="10"/>
      <c r="AC150" s="89">
        <f t="shared" si="5"/>
        <v>0</v>
      </c>
      <c r="AD150" s="129" t="s">
        <v>160</v>
      </c>
      <c r="AE150" s="127">
        <f>IF(SUMIF(T150:T153,"PROBABILIDAD",AC150:AC153)&lt;=50%,SUMIF(T150:T153,"PROBABILIDAD",AC150:AC153),50%)</f>
        <v>0</v>
      </c>
      <c r="AF150" s="124">
        <f>(O150-(O150*AE150)*100%)</f>
        <v>0</v>
      </c>
      <c r="AG150" s="124">
        <f>(Q150-(Q150*AE152)*100%)</f>
        <v>0</v>
      </c>
      <c r="AH150" s="121" t="e">
        <f>#VALUE!</f>
        <v>#VALUE!</v>
      </c>
      <c r="AI150" s="120"/>
      <c r="AJ150" s="117"/>
      <c r="AK150" s="117"/>
      <c r="AL150" s="117"/>
      <c r="AM150" s="117"/>
      <c r="AN150" s="116"/>
      <c r="AO150" s="113"/>
    </row>
    <row r="151" spans="1:41" ht="46.5" customHeight="1" thickBot="1">
      <c r="A151" s="136"/>
      <c r="B151" s="138"/>
      <c r="C151" s="118"/>
      <c r="D151" s="135"/>
      <c r="E151" s="118"/>
      <c r="F151" s="118"/>
      <c r="G151" s="118"/>
      <c r="H151" s="118"/>
      <c r="I151" s="118"/>
      <c r="J151" s="118"/>
      <c r="K151" s="118"/>
      <c r="L151" s="118"/>
      <c r="M151" s="133"/>
      <c r="N151" s="118"/>
      <c r="O151" s="131"/>
      <c r="P151" s="118"/>
      <c r="Q151" s="131"/>
      <c r="R151" s="133"/>
      <c r="S151" s="9"/>
      <c r="T151" s="11"/>
      <c r="U151" s="11"/>
      <c r="V151" s="88" t="b">
        <f aca="true" t="shared" si="6" ref="V151:V181">+IF(U151="Preventivo",0.25,IF(U151="Detectivo",0.15,IF(U151="Correctivo",0.1,FALSE)))</f>
        <v>0</v>
      </c>
      <c r="W151" s="9"/>
      <c r="X151" s="88" t="b">
        <f t="shared" si="4"/>
        <v>0</v>
      </c>
      <c r="Y151" s="8"/>
      <c r="Z151" s="8"/>
      <c r="AA151" s="10"/>
      <c r="AB151" s="10"/>
      <c r="AC151" s="89">
        <f t="shared" si="5"/>
        <v>0</v>
      </c>
      <c r="AD151" s="130"/>
      <c r="AE151" s="128"/>
      <c r="AF151" s="125"/>
      <c r="AG151" s="125"/>
      <c r="AH151" s="122"/>
      <c r="AI151" s="120"/>
      <c r="AJ151" s="118"/>
      <c r="AK151" s="118"/>
      <c r="AL151" s="118"/>
      <c r="AM151" s="118"/>
      <c r="AN151" s="114"/>
      <c r="AO151" s="114"/>
    </row>
    <row r="152" spans="1:41" ht="46.5" customHeight="1" thickBot="1">
      <c r="A152" s="136"/>
      <c r="B152" s="138"/>
      <c r="C152" s="118"/>
      <c r="D152" s="135"/>
      <c r="E152" s="118"/>
      <c r="F152" s="118"/>
      <c r="G152" s="118"/>
      <c r="H152" s="118"/>
      <c r="I152" s="118"/>
      <c r="J152" s="118"/>
      <c r="K152" s="118"/>
      <c r="L152" s="118"/>
      <c r="M152" s="133"/>
      <c r="N152" s="118"/>
      <c r="O152" s="131"/>
      <c r="P152" s="118"/>
      <c r="Q152" s="131"/>
      <c r="R152" s="133"/>
      <c r="S152" s="9"/>
      <c r="T152" s="11"/>
      <c r="U152" s="11"/>
      <c r="V152" s="88" t="b">
        <f t="shared" si="6"/>
        <v>0</v>
      </c>
      <c r="W152" s="9"/>
      <c r="X152" s="88" t="b">
        <f t="shared" si="4"/>
        <v>0</v>
      </c>
      <c r="Y152" s="8"/>
      <c r="Z152" s="8"/>
      <c r="AA152" s="10"/>
      <c r="AB152" s="10"/>
      <c r="AC152" s="89">
        <f t="shared" si="5"/>
        <v>0</v>
      </c>
      <c r="AD152" s="127" t="s">
        <v>173</v>
      </c>
      <c r="AE152" s="127">
        <f>IF(SUMIF(T150:T153,"IMPACTO",AC150:AC153)&lt;50%,SUMIF(T150:T153,"IMPACTO",AC150:AC153),50%)</f>
        <v>0</v>
      </c>
      <c r="AF152" s="125"/>
      <c r="AG152" s="125"/>
      <c r="AH152" s="122"/>
      <c r="AI152" s="120"/>
      <c r="AJ152" s="118"/>
      <c r="AK152" s="118"/>
      <c r="AL152" s="118"/>
      <c r="AM152" s="118"/>
      <c r="AN152" s="114"/>
      <c r="AO152" s="114"/>
    </row>
    <row r="153" spans="1:41" ht="46.5" customHeight="1" thickBot="1">
      <c r="A153" s="136"/>
      <c r="B153" s="139"/>
      <c r="C153" s="119"/>
      <c r="D153" s="135"/>
      <c r="E153" s="119"/>
      <c r="F153" s="119"/>
      <c r="G153" s="119"/>
      <c r="H153" s="119"/>
      <c r="I153" s="119"/>
      <c r="J153" s="119"/>
      <c r="K153" s="119"/>
      <c r="L153" s="119"/>
      <c r="M153" s="134"/>
      <c r="N153" s="119"/>
      <c r="O153" s="132"/>
      <c r="P153" s="119"/>
      <c r="Q153" s="132"/>
      <c r="R153" s="134"/>
      <c r="S153" s="9"/>
      <c r="T153" s="11"/>
      <c r="U153" s="11"/>
      <c r="V153" s="88" t="b">
        <f t="shared" si="6"/>
        <v>0</v>
      </c>
      <c r="W153" s="9"/>
      <c r="X153" s="88" t="b">
        <f t="shared" si="4"/>
        <v>0</v>
      </c>
      <c r="Y153" s="8"/>
      <c r="Z153" s="8"/>
      <c r="AA153" s="10"/>
      <c r="AB153" s="10"/>
      <c r="AC153" s="89">
        <f t="shared" si="5"/>
        <v>0</v>
      </c>
      <c r="AD153" s="128"/>
      <c r="AE153" s="128"/>
      <c r="AF153" s="126"/>
      <c r="AG153" s="126"/>
      <c r="AH153" s="123"/>
      <c r="AI153" s="120"/>
      <c r="AJ153" s="119"/>
      <c r="AK153" s="119"/>
      <c r="AL153" s="119"/>
      <c r="AM153" s="119"/>
      <c r="AN153" s="115"/>
      <c r="AO153" s="115"/>
    </row>
    <row r="154" spans="1:41" ht="46.5" customHeight="1" thickBot="1">
      <c r="A154" s="136">
        <f>IF(C154&lt;&gt;"",VLOOKUP(C154,'Codificacion Riesgos'!$C$6:$D$52,2,FALSE)&amp;"-0"&amp;B154,"")</f>
      </c>
      <c r="B154" s="137">
        <v>34</v>
      </c>
      <c r="C154" s="117"/>
      <c r="D154" s="135"/>
      <c r="E154" s="118"/>
      <c r="F154" s="117"/>
      <c r="G154" s="117"/>
      <c r="H154" s="117"/>
      <c r="I154" s="117"/>
      <c r="J154" s="117"/>
      <c r="K154" s="118"/>
      <c r="L154" s="118"/>
      <c r="M154" s="133">
        <f>IF(D154="Riesgo de Gestión",CONCATENATE("Posibilidad de perdida ",F154," por ",K154," debido a ",L154),IF(D154="Riesgo de Seguridad Digital",CONCATENATE(I154," de ",H154," por ",K154," debido a ",L154),""))</f>
      </c>
      <c r="N154" s="117"/>
      <c r="O154" s="131" t="b">
        <f>+IF(N154=1,0.2,(+IF(N154=2,0.4,+IF(N154=3,0.6,+IF(N154=4,0.8,+IF(N154=5,1,FALSE))))))</f>
        <v>0</v>
      </c>
      <c r="P154" s="118"/>
      <c r="Q154" s="131" t="b">
        <f>+IF(P154=1,0.2,(+IF(P154=2,0.4,+IF(P154=3,0.6,+IF(P154=4,0.8,+IF(P154=5,1,FALSE))))))</f>
        <v>0</v>
      </c>
      <c r="R154" s="133" t="e">
        <f>#VALUE!</f>
        <v>#VALUE!</v>
      </c>
      <c r="S154" s="8"/>
      <c r="T154" s="11"/>
      <c r="U154" s="11"/>
      <c r="V154" s="88" t="b">
        <f t="shared" si="6"/>
        <v>0</v>
      </c>
      <c r="W154" s="9"/>
      <c r="X154" s="88" t="b">
        <f aca="true" t="shared" si="7" ref="X154:X181">+IF(W154="Automatico",0.25,IF(W154="Manual",0.15,FALSE))</f>
        <v>0</v>
      </c>
      <c r="Y154" s="8"/>
      <c r="Z154" s="8"/>
      <c r="AA154" s="10"/>
      <c r="AB154" s="10"/>
      <c r="AC154" s="89">
        <f aca="true" t="shared" si="8" ref="AC154:AC181">V154+X154</f>
        <v>0</v>
      </c>
      <c r="AD154" s="129" t="s">
        <v>160</v>
      </c>
      <c r="AE154" s="127">
        <f>IF(SUMIF(T154:T157,"PROBABILIDAD",AC154:AC157)&lt;=50%,SUMIF(T154:T157,"PROBABILIDAD",AC154:AC157),50%)</f>
        <v>0</v>
      </c>
      <c r="AF154" s="124">
        <f>(O154-(O154*AE154)*100%)</f>
        <v>0</v>
      </c>
      <c r="AG154" s="124">
        <f>(Q154-(Q154*AE156)*100%)</f>
        <v>0</v>
      </c>
      <c r="AH154" s="121" t="e">
        <f>#VALUE!</f>
        <v>#VALUE!</v>
      </c>
      <c r="AI154" s="120"/>
      <c r="AJ154" s="117"/>
      <c r="AK154" s="117"/>
      <c r="AL154" s="117"/>
      <c r="AM154" s="117"/>
      <c r="AN154" s="116"/>
      <c r="AO154" s="113"/>
    </row>
    <row r="155" spans="1:41" ht="46.5" customHeight="1" thickBot="1">
      <c r="A155" s="136"/>
      <c r="B155" s="138"/>
      <c r="C155" s="118"/>
      <c r="D155" s="135"/>
      <c r="E155" s="118"/>
      <c r="F155" s="118"/>
      <c r="G155" s="118"/>
      <c r="H155" s="118"/>
      <c r="I155" s="118"/>
      <c r="J155" s="118"/>
      <c r="K155" s="118"/>
      <c r="L155" s="118"/>
      <c r="M155" s="133"/>
      <c r="N155" s="118"/>
      <c r="O155" s="131"/>
      <c r="P155" s="118"/>
      <c r="Q155" s="131"/>
      <c r="R155" s="133"/>
      <c r="S155" s="9"/>
      <c r="T155" s="11"/>
      <c r="U155" s="11"/>
      <c r="V155" s="88" t="b">
        <f t="shared" si="6"/>
        <v>0</v>
      </c>
      <c r="W155" s="9"/>
      <c r="X155" s="88" t="b">
        <f t="shared" si="7"/>
        <v>0</v>
      </c>
      <c r="Y155" s="8"/>
      <c r="Z155" s="8"/>
      <c r="AA155" s="10"/>
      <c r="AB155" s="10"/>
      <c r="AC155" s="89">
        <f t="shared" si="8"/>
        <v>0</v>
      </c>
      <c r="AD155" s="130"/>
      <c r="AE155" s="128"/>
      <c r="AF155" s="125"/>
      <c r="AG155" s="125"/>
      <c r="AH155" s="122"/>
      <c r="AI155" s="120"/>
      <c r="AJ155" s="118"/>
      <c r="AK155" s="118"/>
      <c r="AL155" s="118"/>
      <c r="AM155" s="118"/>
      <c r="AN155" s="114"/>
      <c r="AO155" s="114"/>
    </row>
    <row r="156" spans="1:41" ht="46.5" customHeight="1" thickBot="1">
      <c r="A156" s="136"/>
      <c r="B156" s="138"/>
      <c r="C156" s="118"/>
      <c r="D156" s="135"/>
      <c r="E156" s="118"/>
      <c r="F156" s="118"/>
      <c r="G156" s="118"/>
      <c r="H156" s="118"/>
      <c r="I156" s="118"/>
      <c r="J156" s="118"/>
      <c r="K156" s="118"/>
      <c r="L156" s="118"/>
      <c r="M156" s="133"/>
      <c r="N156" s="118"/>
      <c r="O156" s="131"/>
      <c r="P156" s="118"/>
      <c r="Q156" s="131"/>
      <c r="R156" s="133"/>
      <c r="S156" s="9"/>
      <c r="T156" s="11"/>
      <c r="U156" s="11"/>
      <c r="V156" s="88" t="b">
        <f t="shared" si="6"/>
        <v>0</v>
      </c>
      <c r="W156" s="9"/>
      <c r="X156" s="88" t="b">
        <f t="shared" si="7"/>
        <v>0</v>
      </c>
      <c r="Y156" s="8"/>
      <c r="Z156" s="8"/>
      <c r="AA156" s="10"/>
      <c r="AB156" s="10"/>
      <c r="AC156" s="89">
        <f t="shared" si="8"/>
        <v>0</v>
      </c>
      <c r="AD156" s="127" t="s">
        <v>173</v>
      </c>
      <c r="AE156" s="127">
        <f>IF(SUMIF(T154:T157,"IMPACTO",AC154:AC157)&lt;50%,SUMIF(T154:T157,"IMPACTO",AC154:AC157),50%)</f>
        <v>0</v>
      </c>
      <c r="AF156" s="125"/>
      <c r="AG156" s="125"/>
      <c r="AH156" s="122"/>
      <c r="AI156" s="120"/>
      <c r="AJ156" s="118"/>
      <c r="AK156" s="118"/>
      <c r="AL156" s="118"/>
      <c r="AM156" s="118"/>
      <c r="AN156" s="114"/>
      <c r="AO156" s="114"/>
    </row>
    <row r="157" spans="1:41" ht="46.5" customHeight="1" thickBot="1">
      <c r="A157" s="136"/>
      <c r="B157" s="139"/>
      <c r="C157" s="119"/>
      <c r="D157" s="135"/>
      <c r="E157" s="119"/>
      <c r="F157" s="119"/>
      <c r="G157" s="119"/>
      <c r="H157" s="119"/>
      <c r="I157" s="119"/>
      <c r="J157" s="119"/>
      <c r="K157" s="119"/>
      <c r="L157" s="119"/>
      <c r="M157" s="134"/>
      <c r="N157" s="119"/>
      <c r="O157" s="132"/>
      <c r="P157" s="119"/>
      <c r="Q157" s="132"/>
      <c r="R157" s="134"/>
      <c r="S157" s="9"/>
      <c r="T157" s="11"/>
      <c r="U157" s="11"/>
      <c r="V157" s="88" t="b">
        <f t="shared" si="6"/>
        <v>0</v>
      </c>
      <c r="W157" s="9"/>
      <c r="X157" s="88" t="b">
        <f t="shared" si="7"/>
        <v>0</v>
      </c>
      <c r="Y157" s="8"/>
      <c r="Z157" s="8"/>
      <c r="AA157" s="10"/>
      <c r="AB157" s="10"/>
      <c r="AC157" s="89">
        <f t="shared" si="8"/>
        <v>0</v>
      </c>
      <c r="AD157" s="128"/>
      <c r="AE157" s="128"/>
      <c r="AF157" s="126"/>
      <c r="AG157" s="126"/>
      <c r="AH157" s="123"/>
      <c r="AI157" s="120"/>
      <c r="AJ157" s="119"/>
      <c r="AK157" s="119"/>
      <c r="AL157" s="119"/>
      <c r="AM157" s="119"/>
      <c r="AN157" s="115"/>
      <c r="AO157" s="115"/>
    </row>
    <row r="158" spans="1:41" ht="46.5" customHeight="1" thickBot="1">
      <c r="A158" s="136">
        <f>IF(C158&lt;&gt;"",VLOOKUP(C158,'Codificacion Riesgos'!$C$6:$D$52,2,FALSE)&amp;"-0"&amp;B158,"")</f>
      </c>
      <c r="B158" s="137">
        <v>35</v>
      </c>
      <c r="C158" s="117"/>
      <c r="D158" s="135"/>
      <c r="E158" s="118"/>
      <c r="F158" s="117"/>
      <c r="G158" s="117"/>
      <c r="H158" s="117"/>
      <c r="I158" s="117"/>
      <c r="J158" s="117"/>
      <c r="K158" s="118"/>
      <c r="L158" s="118"/>
      <c r="M158" s="133">
        <f>IF(D158="Riesgo de Gestión",CONCATENATE("Posibilidad de perdida ",F158," por ",K158," debido a ",L158),IF(D158="Riesgo de Seguridad Digital",CONCATENATE(I158," de ",H158," por ",K158," debido a ",L158),""))</f>
      </c>
      <c r="N158" s="117"/>
      <c r="O158" s="131" t="b">
        <f>+IF(N158=1,0.2,(+IF(N158=2,0.4,+IF(N158=3,0.6,+IF(N158=4,0.8,+IF(N158=5,1,FALSE))))))</f>
        <v>0</v>
      </c>
      <c r="P158" s="118"/>
      <c r="Q158" s="131" t="b">
        <f>+IF(P158=1,0.2,(+IF(P158=2,0.4,+IF(P158=3,0.6,+IF(P158=4,0.8,+IF(P158=5,1,FALSE))))))</f>
        <v>0</v>
      </c>
      <c r="R158" s="133" t="e">
        <f>#VALUE!</f>
        <v>#VALUE!</v>
      </c>
      <c r="S158" s="8"/>
      <c r="T158" s="11"/>
      <c r="U158" s="11"/>
      <c r="V158" s="88" t="b">
        <f t="shared" si="6"/>
        <v>0</v>
      </c>
      <c r="W158" s="9"/>
      <c r="X158" s="88" t="b">
        <f t="shared" si="7"/>
        <v>0</v>
      </c>
      <c r="Y158" s="8"/>
      <c r="Z158" s="8"/>
      <c r="AA158" s="10"/>
      <c r="AB158" s="10"/>
      <c r="AC158" s="89">
        <f t="shared" si="8"/>
        <v>0</v>
      </c>
      <c r="AD158" s="129" t="s">
        <v>160</v>
      </c>
      <c r="AE158" s="127">
        <f>IF(SUMIF(T158:T161,"PROBABILIDAD",AC158:AC161)&lt;=50%,SUMIF(T158:T161,"PROBABILIDAD",AC158:AC161),50%)</f>
        <v>0</v>
      </c>
      <c r="AF158" s="124">
        <f>(O158-(O158*AE158)*100%)</f>
        <v>0</v>
      </c>
      <c r="AG158" s="124">
        <f>(Q158-(Q158*AE160)*100%)</f>
        <v>0</v>
      </c>
      <c r="AH158" s="121" t="e">
        <f>#VALUE!</f>
        <v>#VALUE!</v>
      </c>
      <c r="AI158" s="120"/>
      <c r="AJ158" s="117"/>
      <c r="AK158" s="117"/>
      <c r="AL158" s="117"/>
      <c r="AM158" s="117"/>
      <c r="AN158" s="116"/>
      <c r="AO158" s="113"/>
    </row>
    <row r="159" spans="1:41" ht="46.5" customHeight="1" thickBot="1">
      <c r="A159" s="136"/>
      <c r="B159" s="138"/>
      <c r="C159" s="118"/>
      <c r="D159" s="135"/>
      <c r="E159" s="118"/>
      <c r="F159" s="118"/>
      <c r="G159" s="118"/>
      <c r="H159" s="118"/>
      <c r="I159" s="118"/>
      <c r="J159" s="118"/>
      <c r="K159" s="118"/>
      <c r="L159" s="118"/>
      <c r="M159" s="133"/>
      <c r="N159" s="118"/>
      <c r="O159" s="131"/>
      <c r="P159" s="118"/>
      <c r="Q159" s="131"/>
      <c r="R159" s="133"/>
      <c r="S159" s="9"/>
      <c r="T159" s="11"/>
      <c r="U159" s="11"/>
      <c r="V159" s="88" t="b">
        <f t="shared" si="6"/>
        <v>0</v>
      </c>
      <c r="W159" s="9"/>
      <c r="X159" s="88" t="b">
        <f t="shared" si="7"/>
        <v>0</v>
      </c>
      <c r="Y159" s="8"/>
      <c r="Z159" s="8"/>
      <c r="AA159" s="10"/>
      <c r="AB159" s="10"/>
      <c r="AC159" s="89">
        <f t="shared" si="8"/>
        <v>0</v>
      </c>
      <c r="AD159" s="130"/>
      <c r="AE159" s="128"/>
      <c r="AF159" s="125"/>
      <c r="AG159" s="125"/>
      <c r="AH159" s="122"/>
      <c r="AI159" s="120"/>
      <c r="AJ159" s="118"/>
      <c r="AK159" s="118"/>
      <c r="AL159" s="118"/>
      <c r="AM159" s="118"/>
      <c r="AN159" s="114"/>
      <c r="AO159" s="114"/>
    </row>
    <row r="160" spans="1:41" ht="46.5" customHeight="1" thickBot="1">
      <c r="A160" s="136"/>
      <c r="B160" s="138"/>
      <c r="C160" s="118"/>
      <c r="D160" s="135"/>
      <c r="E160" s="118"/>
      <c r="F160" s="118"/>
      <c r="G160" s="118"/>
      <c r="H160" s="118"/>
      <c r="I160" s="118"/>
      <c r="J160" s="118"/>
      <c r="K160" s="118"/>
      <c r="L160" s="118"/>
      <c r="M160" s="133"/>
      <c r="N160" s="118"/>
      <c r="O160" s="131"/>
      <c r="P160" s="118"/>
      <c r="Q160" s="131"/>
      <c r="R160" s="133"/>
      <c r="S160" s="9"/>
      <c r="T160" s="11"/>
      <c r="U160" s="11"/>
      <c r="V160" s="88" t="b">
        <f t="shared" si="6"/>
        <v>0</v>
      </c>
      <c r="W160" s="9"/>
      <c r="X160" s="88" t="b">
        <f t="shared" si="7"/>
        <v>0</v>
      </c>
      <c r="Y160" s="8"/>
      <c r="Z160" s="8"/>
      <c r="AA160" s="10"/>
      <c r="AB160" s="10"/>
      <c r="AC160" s="89">
        <f t="shared" si="8"/>
        <v>0</v>
      </c>
      <c r="AD160" s="127" t="s">
        <v>173</v>
      </c>
      <c r="AE160" s="127">
        <f>IF(SUMIF(T158:T161,"IMPACTO",AC158:AC161)&lt;50%,SUMIF(T158:T161,"IMPACTO",AC158:AC161),50%)</f>
        <v>0</v>
      </c>
      <c r="AF160" s="125"/>
      <c r="AG160" s="125"/>
      <c r="AH160" s="122"/>
      <c r="AI160" s="120"/>
      <c r="AJ160" s="118"/>
      <c r="AK160" s="118"/>
      <c r="AL160" s="118"/>
      <c r="AM160" s="118"/>
      <c r="AN160" s="114"/>
      <c r="AO160" s="114"/>
    </row>
    <row r="161" spans="1:41" ht="46.5" customHeight="1" thickBot="1">
      <c r="A161" s="136"/>
      <c r="B161" s="139"/>
      <c r="C161" s="119"/>
      <c r="D161" s="135"/>
      <c r="E161" s="119"/>
      <c r="F161" s="119"/>
      <c r="G161" s="119"/>
      <c r="H161" s="119"/>
      <c r="I161" s="119"/>
      <c r="J161" s="119"/>
      <c r="K161" s="119"/>
      <c r="L161" s="119"/>
      <c r="M161" s="134"/>
      <c r="N161" s="119"/>
      <c r="O161" s="132"/>
      <c r="P161" s="119"/>
      <c r="Q161" s="132"/>
      <c r="R161" s="134"/>
      <c r="S161" s="9"/>
      <c r="T161" s="11"/>
      <c r="U161" s="11"/>
      <c r="V161" s="88" t="b">
        <f t="shared" si="6"/>
        <v>0</v>
      </c>
      <c r="W161" s="9"/>
      <c r="X161" s="88" t="b">
        <f t="shared" si="7"/>
        <v>0</v>
      </c>
      <c r="Y161" s="8"/>
      <c r="Z161" s="8"/>
      <c r="AA161" s="10"/>
      <c r="AB161" s="10"/>
      <c r="AC161" s="89">
        <f t="shared" si="8"/>
        <v>0</v>
      </c>
      <c r="AD161" s="128"/>
      <c r="AE161" s="128"/>
      <c r="AF161" s="126"/>
      <c r="AG161" s="126"/>
      <c r="AH161" s="123"/>
      <c r="AI161" s="120"/>
      <c r="AJ161" s="119"/>
      <c r="AK161" s="119"/>
      <c r="AL161" s="119"/>
      <c r="AM161" s="119"/>
      <c r="AN161" s="115"/>
      <c r="AO161" s="115"/>
    </row>
    <row r="162" spans="1:41" ht="46.5" customHeight="1" thickBot="1">
      <c r="A162" s="136">
        <f>IF(C162&lt;&gt;"",VLOOKUP(C162,'Codificacion Riesgos'!$C$6:$D$52,2,FALSE)&amp;"-0"&amp;B162,"")</f>
      </c>
      <c r="B162" s="137">
        <v>36</v>
      </c>
      <c r="C162" s="117"/>
      <c r="D162" s="135"/>
      <c r="E162" s="118"/>
      <c r="F162" s="117"/>
      <c r="G162" s="117"/>
      <c r="H162" s="117"/>
      <c r="I162" s="117"/>
      <c r="J162" s="117"/>
      <c r="K162" s="118"/>
      <c r="L162" s="118"/>
      <c r="M162" s="133">
        <f>IF(D162="Riesgo de Gestión",CONCATENATE("Posibilidad de perdida ",F162," por ",K162," debido a ",L162),IF(D162="Riesgo de Seguridad Digital",CONCATENATE(I162," de ",H162," por ",K162," debido a ",L162),""))</f>
      </c>
      <c r="N162" s="117"/>
      <c r="O162" s="131" t="b">
        <f>+IF(N162=1,0.2,(+IF(N162=2,0.4,+IF(N162=3,0.6,+IF(N162=4,0.8,+IF(N162=5,1,FALSE))))))</f>
        <v>0</v>
      </c>
      <c r="P162" s="118"/>
      <c r="Q162" s="131" t="b">
        <f>+IF(P162=1,0.2,(+IF(P162=2,0.4,+IF(P162=3,0.6,+IF(P162=4,0.8,+IF(P162=5,1,FALSE))))))</f>
        <v>0</v>
      </c>
      <c r="R162" s="133" t="e">
        <f>#VALUE!</f>
        <v>#VALUE!</v>
      </c>
      <c r="S162" s="8"/>
      <c r="T162" s="11"/>
      <c r="U162" s="11"/>
      <c r="V162" s="88" t="b">
        <f t="shared" si="6"/>
        <v>0</v>
      </c>
      <c r="W162" s="9"/>
      <c r="X162" s="88" t="b">
        <f t="shared" si="7"/>
        <v>0</v>
      </c>
      <c r="Y162" s="8"/>
      <c r="Z162" s="8"/>
      <c r="AA162" s="10"/>
      <c r="AB162" s="10"/>
      <c r="AC162" s="89">
        <f t="shared" si="8"/>
        <v>0</v>
      </c>
      <c r="AD162" s="129" t="s">
        <v>160</v>
      </c>
      <c r="AE162" s="127">
        <f>IF(SUMIF(T162:T165,"PROBABILIDAD",AC162:AC165)&lt;=50%,SUMIF(T162:T165,"PROBABILIDAD",AC162:AC165),50%)</f>
        <v>0</v>
      </c>
      <c r="AF162" s="124">
        <f>(O162-(O162*AE162)*100%)</f>
        <v>0</v>
      </c>
      <c r="AG162" s="124">
        <f>(Q162-(Q162*AE164)*100%)</f>
        <v>0</v>
      </c>
      <c r="AH162" s="121" t="e">
        <f>#VALUE!</f>
        <v>#VALUE!</v>
      </c>
      <c r="AI162" s="120"/>
      <c r="AJ162" s="117"/>
      <c r="AK162" s="117"/>
      <c r="AL162" s="117"/>
      <c r="AM162" s="117"/>
      <c r="AN162" s="116"/>
      <c r="AO162" s="113"/>
    </row>
    <row r="163" spans="1:41" ht="46.5" customHeight="1" thickBot="1">
      <c r="A163" s="136"/>
      <c r="B163" s="138"/>
      <c r="C163" s="118"/>
      <c r="D163" s="135"/>
      <c r="E163" s="118"/>
      <c r="F163" s="118"/>
      <c r="G163" s="118"/>
      <c r="H163" s="118"/>
      <c r="I163" s="118"/>
      <c r="J163" s="118"/>
      <c r="K163" s="118"/>
      <c r="L163" s="118"/>
      <c r="M163" s="133"/>
      <c r="N163" s="118"/>
      <c r="O163" s="131"/>
      <c r="P163" s="118"/>
      <c r="Q163" s="131"/>
      <c r="R163" s="133"/>
      <c r="S163" s="9"/>
      <c r="T163" s="11"/>
      <c r="U163" s="11"/>
      <c r="V163" s="88" t="b">
        <f t="shared" si="6"/>
        <v>0</v>
      </c>
      <c r="W163" s="9"/>
      <c r="X163" s="88" t="b">
        <f t="shared" si="7"/>
        <v>0</v>
      </c>
      <c r="Y163" s="8"/>
      <c r="Z163" s="8"/>
      <c r="AA163" s="10"/>
      <c r="AB163" s="10"/>
      <c r="AC163" s="89">
        <f t="shared" si="8"/>
        <v>0</v>
      </c>
      <c r="AD163" s="130"/>
      <c r="AE163" s="128"/>
      <c r="AF163" s="125"/>
      <c r="AG163" s="125"/>
      <c r="AH163" s="122"/>
      <c r="AI163" s="120"/>
      <c r="AJ163" s="118"/>
      <c r="AK163" s="118"/>
      <c r="AL163" s="118"/>
      <c r="AM163" s="118"/>
      <c r="AN163" s="114"/>
      <c r="AO163" s="114"/>
    </row>
    <row r="164" spans="1:41" ht="46.5" customHeight="1" thickBot="1">
      <c r="A164" s="136"/>
      <c r="B164" s="138"/>
      <c r="C164" s="118"/>
      <c r="D164" s="135"/>
      <c r="E164" s="118"/>
      <c r="F164" s="118"/>
      <c r="G164" s="118"/>
      <c r="H164" s="118"/>
      <c r="I164" s="118"/>
      <c r="J164" s="118"/>
      <c r="K164" s="118"/>
      <c r="L164" s="118"/>
      <c r="M164" s="133"/>
      <c r="N164" s="118"/>
      <c r="O164" s="131"/>
      <c r="P164" s="118"/>
      <c r="Q164" s="131"/>
      <c r="R164" s="133"/>
      <c r="S164" s="9"/>
      <c r="T164" s="11"/>
      <c r="U164" s="11"/>
      <c r="V164" s="88" t="b">
        <f t="shared" si="6"/>
        <v>0</v>
      </c>
      <c r="W164" s="9"/>
      <c r="X164" s="88" t="b">
        <f t="shared" si="7"/>
        <v>0</v>
      </c>
      <c r="Y164" s="8"/>
      <c r="Z164" s="8"/>
      <c r="AA164" s="10"/>
      <c r="AB164" s="10"/>
      <c r="AC164" s="89">
        <f t="shared" si="8"/>
        <v>0</v>
      </c>
      <c r="AD164" s="127" t="s">
        <v>173</v>
      </c>
      <c r="AE164" s="127">
        <f>IF(SUMIF(T162:T165,"IMPACTO",AC162:AC165)&lt;50%,SUMIF(T162:T165,"IMPACTO",AC162:AC165),50%)</f>
        <v>0</v>
      </c>
      <c r="AF164" s="125"/>
      <c r="AG164" s="125"/>
      <c r="AH164" s="122"/>
      <c r="AI164" s="120"/>
      <c r="AJ164" s="118"/>
      <c r="AK164" s="118"/>
      <c r="AL164" s="118"/>
      <c r="AM164" s="118"/>
      <c r="AN164" s="114"/>
      <c r="AO164" s="114"/>
    </row>
    <row r="165" spans="1:41" ht="46.5" customHeight="1" thickBot="1">
      <c r="A165" s="136"/>
      <c r="B165" s="139"/>
      <c r="C165" s="119"/>
      <c r="D165" s="135"/>
      <c r="E165" s="119"/>
      <c r="F165" s="119"/>
      <c r="G165" s="119"/>
      <c r="H165" s="119"/>
      <c r="I165" s="119"/>
      <c r="J165" s="119"/>
      <c r="K165" s="119"/>
      <c r="L165" s="119"/>
      <c r="M165" s="134"/>
      <c r="N165" s="119"/>
      <c r="O165" s="132"/>
      <c r="P165" s="119"/>
      <c r="Q165" s="132"/>
      <c r="R165" s="134"/>
      <c r="S165" s="9"/>
      <c r="T165" s="11"/>
      <c r="U165" s="11"/>
      <c r="V165" s="88" t="b">
        <f t="shared" si="6"/>
        <v>0</v>
      </c>
      <c r="W165" s="9"/>
      <c r="X165" s="88" t="b">
        <f t="shared" si="7"/>
        <v>0</v>
      </c>
      <c r="Y165" s="8"/>
      <c r="Z165" s="8"/>
      <c r="AA165" s="10"/>
      <c r="AB165" s="10"/>
      <c r="AC165" s="89">
        <f t="shared" si="8"/>
        <v>0</v>
      </c>
      <c r="AD165" s="128"/>
      <c r="AE165" s="128"/>
      <c r="AF165" s="126"/>
      <c r="AG165" s="126"/>
      <c r="AH165" s="123"/>
      <c r="AI165" s="120"/>
      <c r="AJ165" s="119"/>
      <c r="AK165" s="119"/>
      <c r="AL165" s="119"/>
      <c r="AM165" s="119"/>
      <c r="AN165" s="115"/>
      <c r="AO165" s="115"/>
    </row>
    <row r="166" spans="1:41" ht="46.5" customHeight="1" thickBot="1">
      <c r="A166" s="136">
        <f>IF(C166&lt;&gt;"",VLOOKUP(C166,'Codificacion Riesgos'!$C$6:$D$52,2,FALSE)&amp;"-0"&amp;B166,"")</f>
      </c>
      <c r="B166" s="137">
        <v>37</v>
      </c>
      <c r="C166" s="117"/>
      <c r="D166" s="135"/>
      <c r="E166" s="118"/>
      <c r="F166" s="117"/>
      <c r="G166" s="117"/>
      <c r="H166" s="117"/>
      <c r="I166" s="117"/>
      <c r="J166" s="117"/>
      <c r="K166" s="118"/>
      <c r="L166" s="118"/>
      <c r="M166" s="133">
        <f>IF(D166="Riesgo de Gestión",CONCATENATE("Posibilidad de perdida ",F166," por ",K166," debido a ",L166),IF(D166="Riesgo de Seguridad Digital",CONCATENATE(I166," de ",H166," por ",K166," debido a ",L166),""))</f>
      </c>
      <c r="N166" s="117"/>
      <c r="O166" s="131" t="b">
        <f>+IF(N166=1,0.2,(+IF(N166=2,0.4,+IF(N166=3,0.6,+IF(N166=4,0.8,+IF(N166=5,1,FALSE))))))</f>
        <v>0</v>
      </c>
      <c r="P166" s="118"/>
      <c r="Q166" s="131" t="b">
        <f>+IF(P166=1,0.2,(+IF(P166=2,0.4,+IF(P166=3,0.6,+IF(P166=4,0.8,+IF(P166=5,1,FALSE))))))</f>
        <v>0</v>
      </c>
      <c r="R166" s="133" t="e">
        <f>#VALUE!</f>
        <v>#VALUE!</v>
      </c>
      <c r="S166" s="8"/>
      <c r="T166" s="11"/>
      <c r="U166" s="11"/>
      <c r="V166" s="88" t="b">
        <f t="shared" si="6"/>
        <v>0</v>
      </c>
      <c r="W166" s="9"/>
      <c r="X166" s="88" t="b">
        <f t="shared" si="7"/>
        <v>0</v>
      </c>
      <c r="Y166" s="8"/>
      <c r="Z166" s="8"/>
      <c r="AA166" s="10"/>
      <c r="AB166" s="10"/>
      <c r="AC166" s="89">
        <f t="shared" si="8"/>
        <v>0</v>
      </c>
      <c r="AD166" s="129" t="s">
        <v>160</v>
      </c>
      <c r="AE166" s="127">
        <f>IF(SUMIF(T166:T169,"PROBABILIDAD",AC166:AC169)&lt;=50%,SUMIF(T166:T169,"PROBABILIDAD",AC166:AC169),50%)</f>
        <v>0</v>
      </c>
      <c r="AF166" s="124">
        <f>(O166-(O166*AE166)*100%)</f>
        <v>0</v>
      </c>
      <c r="AG166" s="124">
        <f>(Q166-(Q166*AE168)*100%)</f>
        <v>0</v>
      </c>
      <c r="AH166" s="121" t="e">
        <f>#VALUE!</f>
        <v>#VALUE!</v>
      </c>
      <c r="AI166" s="120"/>
      <c r="AJ166" s="117"/>
      <c r="AK166" s="117"/>
      <c r="AL166" s="117"/>
      <c r="AM166" s="117"/>
      <c r="AN166" s="116"/>
      <c r="AO166" s="113"/>
    </row>
    <row r="167" spans="1:41" ht="46.5" customHeight="1" thickBot="1">
      <c r="A167" s="136"/>
      <c r="B167" s="138"/>
      <c r="C167" s="118"/>
      <c r="D167" s="135"/>
      <c r="E167" s="118"/>
      <c r="F167" s="118"/>
      <c r="G167" s="118"/>
      <c r="H167" s="118"/>
      <c r="I167" s="118"/>
      <c r="J167" s="118"/>
      <c r="K167" s="118"/>
      <c r="L167" s="118"/>
      <c r="M167" s="133"/>
      <c r="N167" s="118"/>
      <c r="O167" s="131"/>
      <c r="P167" s="118"/>
      <c r="Q167" s="131"/>
      <c r="R167" s="133"/>
      <c r="S167" s="9"/>
      <c r="T167" s="11"/>
      <c r="U167" s="11"/>
      <c r="V167" s="88" t="b">
        <f t="shared" si="6"/>
        <v>0</v>
      </c>
      <c r="W167" s="9"/>
      <c r="X167" s="88" t="b">
        <f t="shared" si="7"/>
        <v>0</v>
      </c>
      <c r="Y167" s="8"/>
      <c r="Z167" s="8"/>
      <c r="AA167" s="10"/>
      <c r="AB167" s="10"/>
      <c r="AC167" s="89">
        <f t="shared" si="8"/>
        <v>0</v>
      </c>
      <c r="AD167" s="130"/>
      <c r="AE167" s="128"/>
      <c r="AF167" s="125"/>
      <c r="AG167" s="125"/>
      <c r="AH167" s="122"/>
      <c r="AI167" s="120"/>
      <c r="AJ167" s="118"/>
      <c r="AK167" s="118"/>
      <c r="AL167" s="118"/>
      <c r="AM167" s="118"/>
      <c r="AN167" s="114"/>
      <c r="AO167" s="114"/>
    </row>
    <row r="168" spans="1:41" ht="46.5" customHeight="1" thickBot="1">
      <c r="A168" s="136"/>
      <c r="B168" s="138"/>
      <c r="C168" s="118"/>
      <c r="D168" s="135"/>
      <c r="E168" s="118"/>
      <c r="F168" s="118"/>
      <c r="G168" s="118"/>
      <c r="H168" s="118"/>
      <c r="I168" s="118"/>
      <c r="J168" s="118"/>
      <c r="K168" s="118"/>
      <c r="L168" s="118"/>
      <c r="M168" s="133"/>
      <c r="N168" s="118"/>
      <c r="O168" s="131"/>
      <c r="P168" s="118"/>
      <c r="Q168" s="131"/>
      <c r="R168" s="133"/>
      <c r="S168" s="9"/>
      <c r="T168" s="11"/>
      <c r="U168" s="11"/>
      <c r="V168" s="88" t="b">
        <f t="shared" si="6"/>
        <v>0</v>
      </c>
      <c r="W168" s="9"/>
      <c r="X168" s="88" t="b">
        <f t="shared" si="7"/>
        <v>0</v>
      </c>
      <c r="Y168" s="8"/>
      <c r="Z168" s="8"/>
      <c r="AA168" s="10"/>
      <c r="AB168" s="10"/>
      <c r="AC168" s="89">
        <f t="shared" si="8"/>
        <v>0</v>
      </c>
      <c r="AD168" s="127" t="s">
        <v>173</v>
      </c>
      <c r="AE168" s="127">
        <f>IF(SUMIF(T166:T169,"IMPACTO",AC166:AC169)&lt;50%,SUMIF(T166:T169,"IMPACTO",AC166:AC169),50%)</f>
        <v>0</v>
      </c>
      <c r="AF168" s="125"/>
      <c r="AG168" s="125"/>
      <c r="AH168" s="122"/>
      <c r="AI168" s="120"/>
      <c r="AJ168" s="118"/>
      <c r="AK168" s="118"/>
      <c r="AL168" s="118"/>
      <c r="AM168" s="118"/>
      <c r="AN168" s="114"/>
      <c r="AO168" s="114"/>
    </row>
    <row r="169" spans="1:41" ht="46.5" customHeight="1" thickBot="1">
      <c r="A169" s="136"/>
      <c r="B169" s="139"/>
      <c r="C169" s="119"/>
      <c r="D169" s="135"/>
      <c r="E169" s="119"/>
      <c r="F169" s="119"/>
      <c r="G169" s="119"/>
      <c r="H169" s="119"/>
      <c r="I169" s="119"/>
      <c r="J169" s="119"/>
      <c r="K169" s="119"/>
      <c r="L169" s="119"/>
      <c r="M169" s="134"/>
      <c r="N169" s="119"/>
      <c r="O169" s="132"/>
      <c r="P169" s="119"/>
      <c r="Q169" s="132"/>
      <c r="R169" s="134"/>
      <c r="S169" s="9"/>
      <c r="T169" s="11"/>
      <c r="U169" s="11"/>
      <c r="V169" s="88" t="b">
        <f t="shared" si="6"/>
        <v>0</v>
      </c>
      <c r="W169" s="9"/>
      <c r="X169" s="88" t="b">
        <f t="shared" si="7"/>
        <v>0</v>
      </c>
      <c r="Y169" s="8"/>
      <c r="Z169" s="8"/>
      <c r="AA169" s="10"/>
      <c r="AB169" s="10"/>
      <c r="AC169" s="89">
        <f t="shared" si="8"/>
        <v>0</v>
      </c>
      <c r="AD169" s="128"/>
      <c r="AE169" s="128"/>
      <c r="AF169" s="126"/>
      <c r="AG169" s="126"/>
      <c r="AH169" s="123"/>
      <c r="AI169" s="120"/>
      <c r="AJ169" s="119"/>
      <c r="AK169" s="119"/>
      <c r="AL169" s="119"/>
      <c r="AM169" s="119"/>
      <c r="AN169" s="115"/>
      <c r="AO169" s="115"/>
    </row>
    <row r="170" spans="1:41" ht="46.5" customHeight="1" thickBot="1">
      <c r="A170" s="136">
        <f>IF(C170&lt;&gt;"",VLOOKUP(C170,'Codificacion Riesgos'!$C$6:$D$52,2,FALSE)&amp;"-0"&amp;B170,"")</f>
      </c>
      <c r="B170" s="137">
        <v>38</v>
      </c>
      <c r="C170" s="117"/>
      <c r="D170" s="135"/>
      <c r="E170" s="118"/>
      <c r="F170" s="117"/>
      <c r="G170" s="117"/>
      <c r="H170" s="117"/>
      <c r="I170" s="117"/>
      <c r="J170" s="117"/>
      <c r="K170" s="118"/>
      <c r="L170" s="118"/>
      <c r="M170" s="133">
        <f>IF(D170="Riesgo de Gestión",CONCATENATE("Posibilidad de perdida ",F170," por ",K170," debido a ",L170),IF(D170="Riesgo de Seguridad Digital",CONCATENATE(I170," de ",H170," por ",K170," debido a ",L170),""))</f>
      </c>
      <c r="N170" s="117"/>
      <c r="O170" s="131" t="b">
        <f>+IF(N170=1,0.2,(+IF(N170=2,0.4,+IF(N170=3,0.6,+IF(N170=4,0.8,+IF(N170=5,1,FALSE))))))</f>
        <v>0</v>
      </c>
      <c r="P170" s="118"/>
      <c r="Q170" s="131" t="b">
        <f>+IF(P170=1,0.2,(+IF(P170=2,0.4,+IF(P170=3,0.6,+IF(P170=4,0.8,+IF(P170=5,1,FALSE))))))</f>
        <v>0</v>
      </c>
      <c r="R170" s="133" t="e">
        <f>#VALUE!</f>
        <v>#VALUE!</v>
      </c>
      <c r="S170" s="8"/>
      <c r="T170" s="11"/>
      <c r="U170" s="11"/>
      <c r="V170" s="88" t="b">
        <f t="shared" si="6"/>
        <v>0</v>
      </c>
      <c r="W170" s="9"/>
      <c r="X170" s="88" t="b">
        <f t="shared" si="7"/>
        <v>0</v>
      </c>
      <c r="Y170" s="8"/>
      <c r="Z170" s="8"/>
      <c r="AA170" s="10"/>
      <c r="AB170" s="10"/>
      <c r="AC170" s="89">
        <f t="shared" si="8"/>
        <v>0</v>
      </c>
      <c r="AD170" s="129" t="s">
        <v>160</v>
      </c>
      <c r="AE170" s="127">
        <f>IF(SUMIF(T170:T173,"PROBABILIDAD",AC170:AC173)&lt;=50%,SUMIF(T170:T173,"PROBABILIDAD",AC170:AC173),50%)</f>
        <v>0</v>
      </c>
      <c r="AF170" s="124">
        <f>(O170-(O170*AE170)*100%)</f>
        <v>0</v>
      </c>
      <c r="AG170" s="124">
        <f>(Q170-(Q170*AE172)*100%)</f>
        <v>0</v>
      </c>
      <c r="AH170" s="121" t="e">
        <f>#VALUE!</f>
        <v>#VALUE!</v>
      </c>
      <c r="AI170" s="120"/>
      <c r="AJ170" s="117"/>
      <c r="AK170" s="117"/>
      <c r="AL170" s="117"/>
      <c r="AM170" s="117"/>
      <c r="AN170" s="116"/>
      <c r="AO170" s="113"/>
    </row>
    <row r="171" spans="1:41" ht="46.5" customHeight="1" thickBot="1">
      <c r="A171" s="136"/>
      <c r="B171" s="138"/>
      <c r="C171" s="118"/>
      <c r="D171" s="135"/>
      <c r="E171" s="118"/>
      <c r="F171" s="118"/>
      <c r="G171" s="118"/>
      <c r="H171" s="118"/>
      <c r="I171" s="118"/>
      <c r="J171" s="118"/>
      <c r="K171" s="118"/>
      <c r="L171" s="118"/>
      <c r="M171" s="133"/>
      <c r="N171" s="118"/>
      <c r="O171" s="131"/>
      <c r="P171" s="118"/>
      <c r="Q171" s="131"/>
      <c r="R171" s="133"/>
      <c r="S171" s="9"/>
      <c r="T171" s="11"/>
      <c r="U171" s="11"/>
      <c r="V171" s="88" t="b">
        <f t="shared" si="6"/>
        <v>0</v>
      </c>
      <c r="W171" s="9"/>
      <c r="X171" s="88" t="b">
        <f t="shared" si="7"/>
        <v>0</v>
      </c>
      <c r="Y171" s="8"/>
      <c r="Z171" s="8"/>
      <c r="AA171" s="10"/>
      <c r="AB171" s="10"/>
      <c r="AC171" s="89">
        <f t="shared" si="8"/>
        <v>0</v>
      </c>
      <c r="AD171" s="130"/>
      <c r="AE171" s="128"/>
      <c r="AF171" s="125"/>
      <c r="AG171" s="125"/>
      <c r="AH171" s="122"/>
      <c r="AI171" s="120"/>
      <c r="AJ171" s="118"/>
      <c r="AK171" s="118"/>
      <c r="AL171" s="118"/>
      <c r="AM171" s="118"/>
      <c r="AN171" s="114"/>
      <c r="AO171" s="114"/>
    </row>
    <row r="172" spans="1:41" ht="46.5" customHeight="1" thickBot="1">
      <c r="A172" s="136"/>
      <c r="B172" s="138"/>
      <c r="C172" s="118"/>
      <c r="D172" s="135"/>
      <c r="E172" s="118"/>
      <c r="F172" s="118"/>
      <c r="G172" s="118"/>
      <c r="H172" s="118"/>
      <c r="I172" s="118"/>
      <c r="J172" s="118"/>
      <c r="K172" s="118"/>
      <c r="L172" s="118"/>
      <c r="M172" s="133"/>
      <c r="N172" s="118"/>
      <c r="O172" s="131"/>
      <c r="P172" s="118"/>
      <c r="Q172" s="131"/>
      <c r="R172" s="133"/>
      <c r="S172" s="9"/>
      <c r="T172" s="11"/>
      <c r="U172" s="11"/>
      <c r="V172" s="88" t="b">
        <f t="shared" si="6"/>
        <v>0</v>
      </c>
      <c r="W172" s="9"/>
      <c r="X172" s="88" t="b">
        <f t="shared" si="7"/>
        <v>0</v>
      </c>
      <c r="Y172" s="8"/>
      <c r="Z172" s="8"/>
      <c r="AA172" s="10"/>
      <c r="AB172" s="10"/>
      <c r="AC172" s="89">
        <f t="shared" si="8"/>
        <v>0</v>
      </c>
      <c r="AD172" s="127" t="s">
        <v>173</v>
      </c>
      <c r="AE172" s="127">
        <f>IF(SUMIF(T170:T173,"IMPACTO",AC170:AC173)&lt;50%,SUMIF(T170:T173,"IMPACTO",AC170:AC173),50%)</f>
        <v>0</v>
      </c>
      <c r="AF172" s="125"/>
      <c r="AG172" s="125"/>
      <c r="AH172" s="122"/>
      <c r="AI172" s="120"/>
      <c r="AJ172" s="118"/>
      <c r="AK172" s="118"/>
      <c r="AL172" s="118"/>
      <c r="AM172" s="118"/>
      <c r="AN172" s="114"/>
      <c r="AO172" s="114"/>
    </row>
    <row r="173" spans="1:41" ht="46.5" customHeight="1" thickBot="1">
      <c r="A173" s="136"/>
      <c r="B173" s="139"/>
      <c r="C173" s="119"/>
      <c r="D173" s="135"/>
      <c r="E173" s="119"/>
      <c r="F173" s="119"/>
      <c r="G173" s="119"/>
      <c r="H173" s="119"/>
      <c r="I173" s="119"/>
      <c r="J173" s="119"/>
      <c r="K173" s="119"/>
      <c r="L173" s="119"/>
      <c r="M173" s="134"/>
      <c r="N173" s="119"/>
      <c r="O173" s="132"/>
      <c r="P173" s="119"/>
      <c r="Q173" s="132"/>
      <c r="R173" s="134"/>
      <c r="S173" s="9"/>
      <c r="T173" s="11"/>
      <c r="U173" s="11"/>
      <c r="V173" s="88" t="b">
        <f t="shared" si="6"/>
        <v>0</v>
      </c>
      <c r="W173" s="9"/>
      <c r="X173" s="88" t="b">
        <f t="shared" si="7"/>
        <v>0</v>
      </c>
      <c r="Y173" s="8"/>
      <c r="Z173" s="8"/>
      <c r="AA173" s="10"/>
      <c r="AB173" s="10"/>
      <c r="AC173" s="89">
        <f t="shared" si="8"/>
        <v>0</v>
      </c>
      <c r="AD173" s="128"/>
      <c r="AE173" s="128"/>
      <c r="AF173" s="126"/>
      <c r="AG173" s="126"/>
      <c r="AH173" s="123"/>
      <c r="AI173" s="120"/>
      <c r="AJ173" s="119"/>
      <c r="AK173" s="119"/>
      <c r="AL173" s="119"/>
      <c r="AM173" s="119"/>
      <c r="AN173" s="115"/>
      <c r="AO173" s="115"/>
    </row>
    <row r="174" spans="1:41" ht="46.5" customHeight="1" thickBot="1">
      <c r="A174" s="136">
        <f>IF(C174&lt;&gt;"",VLOOKUP(C174,'Codificacion Riesgos'!$C$6:$D$52,2,FALSE)&amp;"-0"&amp;B174,"")</f>
      </c>
      <c r="B174" s="137">
        <v>39</v>
      </c>
      <c r="C174" s="117"/>
      <c r="D174" s="135"/>
      <c r="E174" s="118"/>
      <c r="F174" s="117"/>
      <c r="G174" s="117"/>
      <c r="H174" s="117"/>
      <c r="I174" s="117"/>
      <c r="J174" s="117"/>
      <c r="K174" s="118"/>
      <c r="L174" s="118"/>
      <c r="M174" s="133">
        <f>IF(D174="Riesgo de Gestión",CONCATENATE("Posibilidad de perdida ",F174," por ",K174," debido a ",L174),IF(D174="Riesgo de Seguridad Digital",CONCATENATE(I174," de ",H174," por ",K174," debido a ",L174),""))</f>
      </c>
      <c r="N174" s="117"/>
      <c r="O174" s="131" t="b">
        <f>+IF(N174=1,0.2,(+IF(N174=2,0.4,+IF(N174=3,0.6,+IF(N174=4,0.8,+IF(N174=5,1,FALSE))))))</f>
        <v>0</v>
      </c>
      <c r="P174" s="118"/>
      <c r="Q174" s="131" t="b">
        <f>+IF(P174=1,0.2,(+IF(P174=2,0.4,+IF(P174=3,0.6,+IF(P174=4,0.8,+IF(P174=5,1,FALSE))))))</f>
        <v>0</v>
      </c>
      <c r="R174" s="133" t="e">
        <f>#VALUE!</f>
        <v>#VALUE!</v>
      </c>
      <c r="S174" s="8"/>
      <c r="T174" s="11"/>
      <c r="U174" s="11"/>
      <c r="V174" s="88" t="b">
        <f t="shared" si="6"/>
        <v>0</v>
      </c>
      <c r="W174" s="9"/>
      <c r="X174" s="88" t="b">
        <f t="shared" si="7"/>
        <v>0</v>
      </c>
      <c r="Y174" s="8"/>
      <c r="Z174" s="8"/>
      <c r="AA174" s="10"/>
      <c r="AB174" s="10"/>
      <c r="AC174" s="89">
        <f t="shared" si="8"/>
        <v>0</v>
      </c>
      <c r="AD174" s="129" t="s">
        <v>160</v>
      </c>
      <c r="AE174" s="127">
        <f>IF(SUMIF(T174:T177,"PROBABILIDAD",AC174:AC177)&lt;=50%,SUMIF(T174:T177,"PROBABILIDAD",AC174:AC177),50%)</f>
        <v>0</v>
      </c>
      <c r="AF174" s="124">
        <f>(O174-(O174*AE174)*100%)</f>
        <v>0</v>
      </c>
      <c r="AG174" s="124">
        <f>(Q174-(Q174*AE176)*100%)</f>
        <v>0</v>
      </c>
      <c r="AH174" s="121" t="e">
        <f>#VALUE!</f>
        <v>#VALUE!</v>
      </c>
      <c r="AI174" s="120"/>
      <c r="AJ174" s="117"/>
      <c r="AK174" s="117"/>
      <c r="AL174" s="117"/>
      <c r="AM174" s="117"/>
      <c r="AN174" s="116"/>
      <c r="AO174" s="113"/>
    </row>
    <row r="175" spans="1:41" ht="46.5" customHeight="1" thickBot="1">
      <c r="A175" s="136"/>
      <c r="B175" s="138"/>
      <c r="C175" s="118"/>
      <c r="D175" s="135"/>
      <c r="E175" s="118"/>
      <c r="F175" s="118"/>
      <c r="G175" s="118"/>
      <c r="H175" s="118"/>
      <c r="I175" s="118"/>
      <c r="J175" s="118"/>
      <c r="K175" s="118"/>
      <c r="L175" s="118"/>
      <c r="M175" s="133"/>
      <c r="N175" s="118"/>
      <c r="O175" s="131"/>
      <c r="P175" s="118"/>
      <c r="Q175" s="131"/>
      <c r="R175" s="133"/>
      <c r="S175" s="9"/>
      <c r="T175" s="11"/>
      <c r="U175" s="11"/>
      <c r="V175" s="88" t="b">
        <f t="shared" si="6"/>
        <v>0</v>
      </c>
      <c r="W175" s="9"/>
      <c r="X175" s="88" t="b">
        <f t="shared" si="7"/>
        <v>0</v>
      </c>
      <c r="Y175" s="8"/>
      <c r="Z175" s="8"/>
      <c r="AA175" s="10"/>
      <c r="AB175" s="10"/>
      <c r="AC175" s="89">
        <f t="shared" si="8"/>
        <v>0</v>
      </c>
      <c r="AD175" s="130"/>
      <c r="AE175" s="128"/>
      <c r="AF175" s="125"/>
      <c r="AG175" s="125"/>
      <c r="AH175" s="122"/>
      <c r="AI175" s="120"/>
      <c r="AJ175" s="118"/>
      <c r="AK175" s="118"/>
      <c r="AL175" s="118"/>
      <c r="AM175" s="118"/>
      <c r="AN175" s="114"/>
      <c r="AO175" s="114"/>
    </row>
    <row r="176" spans="1:41" ht="46.5" customHeight="1" thickBot="1">
      <c r="A176" s="136"/>
      <c r="B176" s="138"/>
      <c r="C176" s="118"/>
      <c r="D176" s="135"/>
      <c r="E176" s="118"/>
      <c r="F176" s="118"/>
      <c r="G176" s="118"/>
      <c r="H176" s="118"/>
      <c r="I176" s="118"/>
      <c r="J176" s="118"/>
      <c r="K176" s="118"/>
      <c r="L176" s="118"/>
      <c r="M176" s="133"/>
      <c r="N176" s="118"/>
      <c r="O176" s="131"/>
      <c r="P176" s="118"/>
      <c r="Q176" s="131"/>
      <c r="R176" s="133"/>
      <c r="S176" s="9"/>
      <c r="T176" s="11"/>
      <c r="U176" s="11"/>
      <c r="V176" s="88" t="b">
        <f t="shared" si="6"/>
        <v>0</v>
      </c>
      <c r="W176" s="9"/>
      <c r="X176" s="88" t="b">
        <f t="shared" si="7"/>
        <v>0</v>
      </c>
      <c r="Y176" s="8"/>
      <c r="Z176" s="8"/>
      <c r="AA176" s="10"/>
      <c r="AB176" s="10"/>
      <c r="AC176" s="89">
        <f t="shared" si="8"/>
        <v>0</v>
      </c>
      <c r="AD176" s="127" t="s">
        <v>173</v>
      </c>
      <c r="AE176" s="127">
        <f>IF(SUMIF(T174:T177,"IMPACTO",AC174:AC177)&lt;50%,SUMIF(T174:T177,"IMPACTO",AC174:AC177),50%)</f>
        <v>0</v>
      </c>
      <c r="AF176" s="125"/>
      <c r="AG176" s="125"/>
      <c r="AH176" s="122"/>
      <c r="AI176" s="120"/>
      <c r="AJ176" s="118"/>
      <c r="AK176" s="118"/>
      <c r="AL176" s="118"/>
      <c r="AM176" s="118"/>
      <c r="AN176" s="114"/>
      <c r="AO176" s="114"/>
    </row>
    <row r="177" spans="1:41" ht="46.5" customHeight="1" thickBot="1">
      <c r="A177" s="136"/>
      <c r="B177" s="139"/>
      <c r="C177" s="119"/>
      <c r="D177" s="135"/>
      <c r="E177" s="119"/>
      <c r="F177" s="119"/>
      <c r="G177" s="119"/>
      <c r="H177" s="119"/>
      <c r="I177" s="119"/>
      <c r="J177" s="119"/>
      <c r="K177" s="119"/>
      <c r="L177" s="119"/>
      <c r="M177" s="134"/>
      <c r="N177" s="119"/>
      <c r="O177" s="132"/>
      <c r="P177" s="119"/>
      <c r="Q177" s="132"/>
      <c r="R177" s="134"/>
      <c r="S177" s="9"/>
      <c r="T177" s="11"/>
      <c r="U177" s="11"/>
      <c r="V177" s="88" t="b">
        <f t="shared" si="6"/>
        <v>0</v>
      </c>
      <c r="W177" s="9"/>
      <c r="X177" s="88" t="b">
        <f t="shared" si="7"/>
        <v>0</v>
      </c>
      <c r="Y177" s="8"/>
      <c r="Z177" s="8"/>
      <c r="AA177" s="10"/>
      <c r="AB177" s="10"/>
      <c r="AC177" s="89">
        <f t="shared" si="8"/>
        <v>0</v>
      </c>
      <c r="AD177" s="128"/>
      <c r="AE177" s="128"/>
      <c r="AF177" s="126"/>
      <c r="AG177" s="126"/>
      <c r="AH177" s="123"/>
      <c r="AI177" s="120"/>
      <c r="AJ177" s="119"/>
      <c r="AK177" s="119"/>
      <c r="AL177" s="119"/>
      <c r="AM177" s="119"/>
      <c r="AN177" s="115"/>
      <c r="AO177" s="115"/>
    </row>
    <row r="178" spans="1:41" ht="46.5" customHeight="1" thickBot="1">
      <c r="A178" s="136">
        <f>IF(C178&lt;&gt;"",VLOOKUP(C178,'Codificacion Riesgos'!$C$6:$D$52,2,FALSE)&amp;"-0"&amp;B178,"")</f>
      </c>
      <c r="B178" s="137">
        <v>40</v>
      </c>
      <c r="C178" s="117"/>
      <c r="D178" s="135"/>
      <c r="E178" s="118"/>
      <c r="F178" s="117"/>
      <c r="G178" s="117"/>
      <c r="H178" s="117"/>
      <c r="I178" s="117"/>
      <c r="J178" s="117"/>
      <c r="K178" s="118"/>
      <c r="L178" s="118"/>
      <c r="M178" s="133">
        <f>IF(D178="Riesgo de Gestión",CONCATENATE("Posibilidad de perdida ",F178," por ",K178," debido a ",L178),IF(D178="Riesgo de Seguridad Digital",CONCATENATE(I178," de ",H178," por ",K178," debido a ",L178),""))</f>
      </c>
      <c r="N178" s="117"/>
      <c r="O178" s="131" t="b">
        <f>+IF(N178=1,0.2,(+IF(N178=2,0.4,+IF(N178=3,0.6,+IF(N178=4,0.8,+IF(N178=5,1,FALSE))))))</f>
        <v>0</v>
      </c>
      <c r="P178" s="118"/>
      <c r="Q178" s="131" t="b">
        <f>+IF(P178=1,0.2,(+IF(P178=2,0.4,+IF(P178=3,0.6,+IF(P178=4,0.8,+IF(P178=5,1,FALSE))))))</f>
        <v>0</v>
      </c>
      <c r="R178" s="133" t="e">
        <f>#VALUE!</f>
        <v>#VALUE!</v>
      </c>
      <c r="S178" s="8"/>
      <c r="T178" s="11"/>
      <c r="U178" s="11"/>
      <c r="V178" s="88" t="b">
        <f t="shared" si="6"/>
        <v>0</v>
      </c>
      <c r="W178" s="9"/>
      <c r="X178" s="88" t="b">
        <f t="shared" si="7"/>
        <v>0</v>
      </c>
      <c r="Y178" s="8"/>
      <c r="Z178" s="8"/>
      <c r="AA178" s="10"/>
      <c r="AB178" s="10"/>
      <c r="AC178" s="89">
        <f t="shared" si="8"/>
        <v>0</v>
      </c>
      <c r="AD178" s="129" t="s">
        <v>160</v>
      </c>
      <c r="AE178" s="127">
        <f>IF(SUMIF(T178:T181,"PROBABILIDAD",AC178:AC181)&lt;=50%,SUMIF(T178:T181,"PROBABILIDAD",AC178:AC181),50%)</f>
        <v>0</v>
      </c>
      <c r="AF178" s="124">
        <f>(O178-(O178*AE178)*100%)</f>
        <v>0</v>
      </c>
      <c r="AG178" s="124">
        <f>(Q178-(Q178*AE180)*100%)</f>
        <v>0</v>
      </c>
      <c r="AH178" s="121" t="e">
        <f>#VALUE!</f>
        <v>#VALUE!</v>
      </c>
      <c r="AI178" s="120"/>
      <c r="AJ178" s="117"/>
      <c r="AK178" s="117"/>
      <c r="AL178" s="117"/>
      <c r="AM178" s="117"/>
      <c r="AN178" s="116"/>
      <c r="AO178" s="113"/>
    </row>
    <row r="179" spans="1:41" ht="46.5" customHeight="1" thickBot="1">
      <c r="A179" s="136"/>
      <c r="B179" s="138"/>
      <c r="C179" s="118"/>
      <c r="D179" s="135"/>
      <c r="E179" s="118"/>
      <c r="F179" s="118"/>
      <c r="G179" s="118"/>
      <c r="H179" s="118"/>
      <c r="I179" s="118"/>
      <c r="J179" s="118"/>
      <c r="K179" s="118"/>
      <c r="L179" s="118"/>
      <c r="M179" s="133"/>
      <c r="N179" s="118"/>
      <c r="O179" s="131"/>
      <c r="P179" s="118"/>
      <c r="Q179" s="131"/>
      <c r="R179" s="133"/>
      <c r="S179" s="9"/>
      <c r="T179" s="11"/>
      <c r="U179" s="11"/>
      <c r="V179" s="88" t="b">
        <f t="shared" si="6"/>
        <v>0</v>
      </c>
      <c r="W179" s="9"/>
      <c r="X179" s="88" t="b">
        <f t="shared" si="7"/>
        <v>0</v>
      </c>
      <c r="Y179" s="8"/>
      <c r="Z179" s="8"/>
      <c r="AA179" s="10"/>
      <c r="AB179" s="10"/>
      <c r="AC179" s="89">
        <f t="shared" si="8"/>
        <v>0</v>
      </c>
      <c r="AD179" s="130"/>
      <c r="AE179" s="128"/>
      <c r="AF179" s="125"/>
      <c r="AG179" s="125"/>
      <c r="AH179" s="122"/>
      <c r="AI179" s="120"/>
      <c r="AJ179" s="118"/>
      <c r="AK179" s="118"/>
      <c r="AL179" s="118"/>
      <c r="AM179" s="118"/>
      <c r="AN179" s="114"/>
      <c r="AO179" s="114"/>
    </row>
    <row r="180" spans="1:41" ht="46.5" customHeight="1" thickBot="1">
      <c r="A180" s="136"/>
      <c r="B180" s="138"/>
      <c r="C180" s="118"/>
      <c r="D180" s="135"/>
      <c r="E180" s="118"/>
      <c r="F180" s="118"/>
      <c r="G180" s="118"/>
      <c r="H180" s="118"/>
      <c r="I180" s="118"/>
      <c r="J180" s="118"/>
      <c r="K180" s="118"/>
      <c r="L180" s="118"/>
      <c r="M180" s="133"/>
      <c r="N180" s="118"/>
      <c r="O180" s="131"/>
      <c r="P180" s="118"/>
      <c r="Q180" s="131"/>
      <c r="R180" s="133"/>
      <c r="S180" s="9"/>
      <c r="T180" s="11"/>
      <c r="U180" s="11"/>
      <c r="V180" s="88" t="b">
        <f t="shared" si="6"/>
        <v>0</v>
      </c>
      <c r="W180" s="9"/>
      <c r="X180" s="88" t="b">
        <f t="shared" si="7"/>
        <v>0</v>
      </c>
      <c r="Y180" s="8"/>
      <c r="Z180" s="8"/>
      <c r="AA180" s="10"/>
      <c r="AB180" s="10"/>
      <c r="AC180" s="89">
        <f t="shared" si="8"/>
        <v>0</v>
      </c>
      <c r="AD180" s="127" t="s">
        <v>173</v>
      </c>
      <c r="AE180" s="127">
        <f>IF(SUMIF(T178:T181,"IMPACTO",AC178:AC181)&lt;50%,SUMIF(T178:T181,"IMPACTO",AC178:AC181),50%)</f>
        <v>0</v>
      </c>
      <c r="AF180" s="125"/>
      <c r="AG180" s="125"/>
      <c r="AH180" s="122"/>
      <c r="AI180" s="120"/>
      <c r="AJ180" s="118"/>
      <c r="AK180" s="118"/>
      <c r="AL180" s="118"/>
      <c r="AM180" s="118"/>
      <c r="AN180" s="114"/>
      <c r="AO180" s="114"/>
    </row>
    <row r="181" spans="1:41" ht="46.5" customHeight="1" thickBot="1">
      <c r="A181" s="136"/>
      <c r="B181" s="139"/>
      <c r="C181" s="119"/>
      <c r="D181" s="135"/>
      <c r="E181" s="119"/>
      <c r="F181" s="119"/>
      <c r="G181" s="119"/>
      <c r="H181" s="119"/>
      <c r="I181" s="119"/>
      <c r="J181" s="119"/>
      <c r="K181" s="119"/>
      <c r="L181" s="119"/>
      <c r="M181" s="134"/>
      <c r="N181" s="119"/>
      <c r="O181" s="132"/>
      <c r="P181" s="119"/>
      <c r="Q181" s="132"/>
      <c r="R181" s="134"/>
      <c r="S181" s="9"/>
      <c r="T181" s="11"/>
      <c r="U181" s="11"/>
      <c r="V181" s="88" t="b">
        <f t="shared" si="6"/>
        <v>0</v>
      </c>
      <c r="W181" s="9"/>
      <c r="X181" s="88" t="b">
        <f t="shared" si="7"/>
        <v>0</v>
      </c>
      <c r="Y181" s="8"/>
      <c r="Z181" s="8"/>
      <c r="AA181" s="10"/>
      <c r="AB181" s="10"/>
      <c r="AC181" s="89">
        <f t="shared" si="8"/>
        <v>0</v>
      </c>
      <c r="AD181" s="128"/>
      <c r="AE181" s="128"/>
      <c r="AF181" s="126"/>
      <c r="AG181" s="126"/>
      <c r="AH181" s="123"/>
      <c r="AI181" s="120"/>
      <c r="AJ181" s="119"/>
      <c r="AK181" s="119"/>
      <c r="AL181" s="119"/>
      <c r="AM181" s="119"/>
      <c r="AN181" s="115"/>
      <c r="AO181" s="115"/>
    </row>
    <row r="182" spans="1:41" ht="15">
      <c r="A182" t="s">
        <v>174</v>
      </c>
      <c r="C182" t="s">
        <v>174</v>
      </c>
      <c r="D182" t="s">
        <v>174</v>
      </c>
      <c r="E182" t="s">
        <v>174</v>
      </c>
      <c r="F182" t="s">
        <v>174</v>
      </c>
      <c r="G182" t="s">
        <v>174</v>
      </c>
      <c r="H182" t="s">
        <v>174</v>
      </c>
      <c r="I182" t="s">
        <v>174</v>
      </c>
      <c r="J182" t="s">
        <v>174</v>
      </c>
      <c r="K182" t="s">
        <v>174</v>
      </c>
      <c r="L182" t="s">
        <v>174</v>
      </c>
      <c r="M182" t="s">
        <v>174</v>
      </c>
      <c r="N182" t="s">
        <v>174</v>
      </c>
      <c r="O182" t="s">
        <v>174</v>
      </c>
      <c r="P182" t="s">
        <v>174</v>
      </c>
      <c r="Q182" t="s">
        <v>174</v>
      </c>
      <c r="R182" t="s">
        <v>174</v>
      </c>
      <c r="S182" t="s">
        <v>174</v>
      </c>
      <c r="T182" t="s">
        <v>174</v>
      </c>
      <c r="U182" t="s">
        <v>174</v>
      </c>
      <c r="V182" t="s">
        <v>174</v>
      </c>
      <c r="W182" t="s">
        <v>174</v>
      </c>
      <c r="X182" t="s">
        <v>174</v>
      </c>
      <c r="Y182" t="s">
        <v>174</v>
      </c>
      <c r="Z182" t="s">
        <v>174</v>
      </c>
      <c r="AA182" t="s">
        <v>174</v>
      </c>
      <c r="AB182" t="s">
        <v>174</v>
      </c>
      <c r="AC182" t="s">
        <v>174</v>
      </c>
      <c r="AD182" t="s">
        <v>174</v>
      </c>
      <c r="AE182" t="s">
        <v>174</v>
      </c>
      <c r="AF182" t="s">
        <v>174</v>
      </c>
      <c r="AG182" t="s">
        <v>174</v>
      </c>
      <c r="AH182" t="s">
        <v>174</v>
      </c>
      <c r="AI182" t="s">
        <v>174</v>
      </c>
      <c r="AJ182" t="s">
        <v>174</v>
      </c>
      <c r="AK182" t="s">
        <v>174</v>
      </c>
      <c r="AL182" s="27" t="s">
        <v>174</v>
      </c>
      <c r="AM182" t="s">
        <v>174</v>
      </c>
      <c r="AN182" t="s">
        <v>174</v>
      </c>
      <c r="AO182" t="s">
        <v>174</v>
      </c>
    </row>
  </sheetData>
  <sheetProtection sheet="1" objects="1" scenarios="1" formatCells="0" formatColumns="0" formatRows="0" sort="0" autoFilter="0"/>
  <mergeCells count="1325">
    <mergeCell ref="J30:J33"/>
    <mergeCell ref="K30:K33"/>
    <mergeCell ref="L30:L33"/>
    <mergeCell ref="M30:M33"/>
    <mergeCell ref="N30:N33"/>
    <mergeCell ref="A30:A33"/>
    <mergeCell ref="D30:D33"/>
    <mergeCell ref="E30:E33"/>
    <mergeCell ref="F30:F33"/>
    <mergeCell ref="G30:G33"/>
    <mergeCell ref="H30:H33"/>
    <mergeCell ref="AD34:AD35"/>
    <mergeCell ref="AD36:AD37"/>
    <mergeCell ref="AF34:AF37"/>
    <mergeCell ref="AG34:AG37"/>
    <mergeCell ref="AH34:AH37"/>
    <mergeCell ref="R34:R37"/>
    <mergeCell ref="L34:L37"/>
    <mergeCell ref="M34:M37"/>
    <mergeCell ref="N34:N37"/>
    <mergeCell ref="AK30:AK33"/>
    <mergeCell ref="AN38:AN41"/>
    <mergeCell ref="AN42:AN45"/>
    <mergeCell ref="A2:D9"/>
    <mergeCell ref="E2:AL9"/>
    <mergeCell ref="AM30:AM33"/>
    <mergeCell ref="AN30:AN33"/>
    <mergeCell ref="AM26:AM29"/>
    <mergeCell ref="AN26:AN29"/>
    <mergeCell ref="AN22:AN25"/>
    <mergeCell ref="AH22:AH25"/>
    <mergeCell ref="AM34:AM37"/>
    <mergeCell ref="AK50:AK53"/>
    <mergeCell ref="AK42:AK45"/>
    <mergeCell ref="AK46:AK49"/>
    <mergeCell ref="AG50:AG53"/>
    <mergeCell ref="AH38:AH41"/>
    <mergeCell ref="AI38:AI41"/>
    <mergeCell ref="AI42:AI45"/>
    <mergeCell ref="AL42:AL45"/>
    <mergeCell ref="AL46:AL49"/>
    <mergeCell ref="AL50:AL53"/>
    <mergeCell ref="AM38:AM41"/>
    <mergeCell ref="AM42:AM45"/>
    <mergeCell ref="AM46:AM49"/>
    <mergeCell ref="AM50:AM53"/>
    <mergeCell ref="AI50:AI53"/>
    <mergeCell ref="AJ38:AJ41"/>
    <mergeCell ref="AJ42:AJ45"/>
    <mergeCell ref="AJ46:AJ49"/>
    <mergeCell ref="AJ50:AJ53"/>
    <mergeCell ref="AI34:AI37"/>
    <mergeCell ref="AJ34:AJ37"/>
    <mergeCell ref="AI46:AI49"/>
    <mergeCell ref="AO34:AO37"/>
    <mergeCell ref="O30:O33"/>
    <mergeCell ref="AO26:AO29"/>
    <mergeCell ref="AI26:AI29"/>
    <mergeCell ref="AN46:AN49"/>
    <mergeCell ref="AF38:AF41"/>
    <mergeCell ref="AF42:AF45"/>
    <mergeCell ref="AF46:AF49"/>
    <mergeCell ref="Q42:Q45"/>
    <mergeCell ref="Q46:Q49"/>
    <mergeCell ref="AN34:AN37"/>
    <mergeCell ref="AD32:AD33"/>
    <mergeCell ref="AG38:AG41"/>
    <mergeCell ref="AG42:AG45"/>
    <mergeCell ref="AG46:AG49"/>
    <mergeCell ref="AH30:AH33"/>
    <mergeCell ref="AK34:AK37"/>
    <mergeCell ref="AL34:AL37"/>
    <mergeCell ref="AL38:AL41"/>
    <mergeCell ref="AL30:AL33"/>
    <mergeCell ref="AI30:AI33"/>
    <mergeCell ref="AJ30:AJ33"/>
    <mergeCell ref="AD26:AD27"/>
    <mergeCell ref="AE26:AE27"/>
    <mergeCell ref="O26:O29"/>
    <mergeCell ref="Q26:Q29"/>
    <mergeCell ref="R26:R29"/>
    <mergeCell ref="AF26:AF29"/>
    <mergeCell ref="AG26:AG29"/>
    <mergeCell ref="AH26:AH29"/>
    <mergeCell ref="K22:K25"/>
    <mergeCell ref="E22:E25"/>
    <mergeCell ref="AF19:AG20"/>
    <mergeCell ref="AF22:AF25"/>
    <mergeCell ref="AO30:AO33"/>
    <mergeCell ref="P30:P33"/>
    <mergeCell ref="Q30:Q33"/>
    <mergeCell ref="R30:R33"/>
    <mergeCell ref="AF30:AF33"/>
    <mergeCell ref="AG30:AG33"/>
    <mergeCell ref="AM2:AM3"/>
    <mergeCell ref="E13:K13"/>
    <mergeCell ref="E14:K14"/>
    <mergeCell ref="E15:K15"/>
    <mergeCell ref="E19:E21"/>
    <mergeCell ref="J22:J25"/>
    <mergeCell ref="J19:J21"/>
    <mergeCell ref="H19:H21"/>
    <mergeCell ref="H22:H25"/>
    <mergeCell ref="Q22:Q25"/>
    <mergeCell ref="F22:F25"/>
    <mergeCell ref="T19:X19"/>
    <mergeCell ref="W20:X20"/>
    <mergeCell ref="T20:T21"/>
    <mergeCell ref="U20:V20"/>
    <mergeCell ref="K19:K21"/>
    <mergeCell ref="L19:L21"/>
    <mergeCell ref="M19:M21"/>
    <mergeCell ref="S19:S21"/>
    <mergeCell ref="G22:G25"/>
    <mergeCell ref="AD28:AD29"/>
    <mergeCell ref="AM4:AM5"/>
    <mergeCell ref="AM6:AM7"/>
    <mergeCell ref="AM8:AM9"/>
    <mergeCell ref="AD30:AD31"/>
    <mergeCell ref="AD22:AD23"/>
    <mergeCell ref="AD24:AD25"/>
    <mergeCell ref="AE24:AE25"/>
    <mergeCell ref="AE22:AE23"/>
    <mergeCell ref="AD19:AD21"/>
    <mergeCell ref="AH19:AH21"/>
    <mergeCell ref="AC19:AC21"/>
    <mergeCell ref="I19:I21"/>
    <mergeCell ref="I22:I25"/>
    <mergeCell ref="N19:R20"/>
    <mergeCell ref="AE19:AE21"/>
    <mergeCell ref="P22:P25"/>
    <mergeCell ref="O22:O25"/>
    <mergeCell ref="N22:N25"/>
    <mergeCell ref="M22:M25"/>
    <mergeCell ref="R22:R25"/>
    <mergeCell ref="L26:L29"/>
    <mergeCell ref="M26:M29"/>
    <mergeCell ref="N26:N29"/>
    <mergeCell ref="P26:P29"/>
    <mergeCell ref="L22:L25"/>
    <mergeCell ref="O34:O37"/>
    <mergeCell ref="P34:P37"/>
    <mergeCell ref="Q34:Q37"/>
    <mergeCell ref="AK19:AK21"/>
    <mergeCell ref="AN19:AN21"/>
    <mergeCell ref="AO19:AO21"/>
    <mergeCell ref="Y19:AB19"/>
    <mergeCell ref="AO22:AO25"/>
    <mergeCell ref="AM19:AM21"/>
    <mergeCell ref="AK22:AK25"/>
    <mergeCell ref="D19:D21"/>
    <mergeCell ref="AE28:AE29"/>
    <mergeCell ref="AJ26:AJ29"/>
    <mergeCell ref="AK26:AK29"/>
    <mergeCell ref="AL26:AL29"/>
    <mergeCell ref="AG22:AG25"/>
    <mergeCell ref="AI19:AI21"/>
    <mergeCell ref="AI22:AI25"/>
    <mergeCell ref="AL19:AL21"/>
    <mergeCell ref="AJ22:AJ25"/>
    <mergeCell ref="AL22:AL25"/>
    <mergeCell ref="AM22:AM25"/>
    <mergeCell ref="AJ19:AJ21"/>
    <mergeCell ref="E42:E45"/>
    <mergeCell ref="E46:E49"/>
    <mergeCell ref="E50:E53"/>
    <mergeCell ref="I26:I29"/>
    <mergeCell ref="J26:J29"/>
    <mergeCell ref="K26:K29"/>
    <mergeCell ref="I34:I37"/>
    <mergeCell ref="J34:J37"/>
    <mergeCell ref="K34:K37"/>
    <mergeCell ref="I30:I33"/>
    <mergeCell ref="H26:H29"/>
    <mergeCell ref="A38:A41"/>
    <mergeCell ref="A42:A45"/>
    <mergeCell ref="E38:E41"/>
    <mergeCell ref="A34:A37"/>
    <mergeCell ref="D34:D37"/>
    <mergeCell ref="E34:E37"/>
    <mergeCell ref="A46:A49"/>
    <mergeCell ref="A50:A53"/>
    <mergeCell ref="D38:D41"/>
    <mergeCell ref="D42:D45"/>
    <mergeCell ref="D46:D49"/>
    <mergeCell ref="D50:D53"/>
    <mergeCell ref="C46:C49"/>
    <mergeCell ref="C50:C53"/>
    <mergeCell ref="G19:G21"/>
    <mergeCell ref="F19:F21"/>
    <mergeCell ref="A26:A29"/>
    <mergeCell ref="D26:D29"/>
    <mergeCell ref="E26:E29"/>
    <mergeCell ref="F26:F29"/>
    <mergeCell ref="G26:G29"/>
    <mergeCell ref="A22:A25"/>
    <mergeCell ref="A19:A21"/>
    <mergeCell ref="D22:D25"/>
    <mergeCell ref="F34:F37"/>
    <mergeCell ref="G34:G37"/>
    <mergeCell ref="H34:H37"/>
    <mergeCell ref="G38:G41"/>
    <mergeCell ref="G42:G45"/>
    <mergeCell ref="G46:G49"/>
    <mergeCell ref="F46:F49"/>
    <mergeCell ref="G50:G53"/>
    <mergeCell ref="H38:H41"/>
    <mergeCell ref="H42:H45"/>
    <mergeCell ref="I38:I41"/>
    <mergeCell ref="I42:I45"/>
    <mergeCell ref="I46:I49"/>
    <mergeCell ref="I50:I53"/>
    <mergeCell ref="J38:J41"/>
    <mergeCell ref="J42:J45"/>
    <mergeCell ref="J46:J49"/>
    <mergeCell ref="J50:J53"/>
    <mergeCell ref="N38:N41"/>
    <mergeCell ref="B42:B45"/>
    <mergeCell ref="B46:B49"/>
    <mergeCell ref="B50:B53"/>
    <mergeCell ref="F38:F41"/>
    <mergeCell ref="F42:F45"/>
    <mergeCell ref="F50:F53"/>
    <mergeCell ref="H46:H49"/>
    <mergeCell ref="H50:H53"/>
    <mergeCell ref="AD50:AD51"/>
    <mergeCell ref="AD52:AD53"/>
    <mergeCell ref="O42:O45"/>
    <mergeCell ref="O46:O49"/>
    <mergeCell ref="O50:O53"/>
    <mergeCell ref="N42:N45"/>
    <mergeCell ref="N46:N49"/>
    <mergeCell ref="P38:P41"/>
    <mergeCell ref="P42:P45"/>
    <mergeCell ref="P46:P49"/>
    <mergeCell ref="P50:P53"/>
    <mergeCell ref="AD38:AD39"/>
    <mergeCell ref="AD40:AD41"/>
    <mergeCell ref="AD42:AD43"/>
    <mergeCell ref="AD44:AD45"/>
    <mergeCell ref="AD46:AD47"/>
    <mergeCell ref="AD48:AD49"/>
    <mergeCell ref="K38:K41"/>
    <mergeCell ref="K42:K45"/>
    <mergeCell ref="K46:K49"/>
    <mergeCell ref="K50:K53"/>
    <mergeCell ref="L38:L41"/>
    <mergeCell ref="L42:L45"/>
    <mergeCell ref="L46:L49"/>
    <mergeCell ref="L50:L53"/>
    <mergeCell ref="AJ54:AJ57"/>
    <mergeCell ref="AJ58:AJ61"/>
    <mergeCell ref="Q38:Q41"/>
    <mergeCell ref="M38:M41"/>
    <mergeCell ref="M42:M45"/>
    <mergeCell ref="M46:M49"/>
    <mergeCell ref="M50:M53"/>
    <mergeCell ref="R38:R41"/>
    <mergeCell ref="R42:R45"/>
    <mergeCell ref="R46:R49"/>
    <mergeCell ref="M58:M61"/>
    <mergeCell ref="D54:D57"/>
    <mergeCell ref="E54:E57"/>
    <mergeCell ref="F54:F57"/>
    <mergeCell ref="G54:G57"/>
    <mergeCell ref="AH42:AH45"/>
    <mergeCell ref="AH46:AH49"/>
    <mergeCell ref="AH50:AH53"/>
    <mergeCell ref="R50:R53"/>
    <mergeCell ref="AF50:AF53"/>
    <mergeCell ref="M54:M57"/>
    <mergeCell ref="D58:D61"/>
    <mergeCell ref="E58:E61"/>
    <mergeCell ref="F58:F61"/>
    <mergeCell ref="G58:G61"/>
    <mergeCell ref="H58:H61"/>
    <mergeCell ref="I58:I61"/>
    <mergeCell ref="J58:J61"/>
    <mergeCell ref="K58:K61"/>
    <mergeCell ref="L58:L61"/>
    <mergeCell ref="N50:N53"/>
    <mergeCell ref="O38:O41"/>
    <mergeCell ref="AN50:AN53"/>
    <mergeCell ref="AO38:AO41"/>
    <mergeCell ref="AO42:AO45"/>
    <mergeCell ref="AO46:AO49"/>
    <mergeCell ref="AO50:AO53"/>
    <mergeCell ref="AK38:AK41"/>
    <mergeCell ref="Q50:Q53"/>
    <mergeCell ref="AE42:AE43"/>
    <mergeCell ref="B78:B81"/>
    <mergeCell ref="C54:C57"/>
    <mergeCell ref="B54:B57"/>
    <mergeCell ref="C58:C61"/>
    <mergeCell ref="C70:C73"/>
    <mergeCell ref="B58:B61"/>
    <mergeCell ref="B34:B37"/>
    <mergeCell ref="C62:C65"/>
    <mergeCell ref="C26:C29"/>
    <mergeCell ref="C30:C33"/>
    <mergeCell ref="C34:C37"/>
    <mergeCell ref="C38:C41"/>
    <mergeCell ref="C42:C45"/>
    <mergeCell ref="B38:B41"/>
    <mergeCell ref="C19:C21"/>
    <mergeCell ref="C22:C25"/>
    <mergeCell ref="B19:B21"/>
    <mergeCell ref="B22:B25"/>
    <mergeCell ref="B26:B29"/>
    <mergeCell ref="B30:B33"/>
    <mergeCell ref="B110:B113"/>
    <mergeCell ref="B114:B117"/>
    <mergeCell ref="B118:B121"/>
    <mergeCell ref="B122:B125"/>
    <mergeCell ref="B62:B65"/>
    <mergeCell ref="B66:B69"/>
    <mergeCell ref="B70:B73"/>
    <mergeCell ref="B74:B77"/>
    <mergeCell ref="B82:B85"/>
    <mergeCell ref="B86:B89"/>
    <mergeCell ref="A170:A173"/>
    <mergeCell ref="A174:A177"/>
    <mergeCell ref="A178:A181"/>
    <mergeCell ref="A134:A137"/>
    <mergeCell ref="A138:A141"/>
    <mergeCell ref="A142:A145"/>
    <mergeCell ref="A146:A149"/>
    <mergeCell ref="A150:A153"/>
    <mergeCell ref="A154:A157"/>
    <mergeCell ref="A158:A161"/>
    <mergeCell ref="B170:B173"/>
    <mergeCell ref="B174:B177"/>
    <mergeCell ref="B178:B181"/>
    <mergeCell ref="B126:B129"/>
    <mergeCell ref="B130:B133"/>
    <mergeCell ref="B134:B137"/>
    <mergeCell ref="B138:B141"/>
    <mergeCell ref="B142:B145"/>
    <mergeCell ref="B146:B149"/>
    <mergeCell ref="B150:B153"/>
    <mergeCell ref="A118:A121"/>
    <mergeCell ref="A122:A125"/>
    <mergeCell ref="A126:A129"/>
    <mergeCell ref="A130:A133"/>
    <mergeCell ref="B162:B165"/>
    <mergeCell ref="B166:B169"/>
    <mergeCell ref="B154:B157"/>
    <mergeCell ref="B158:B161"/>
    <mergeCell ref="A162:A165"/>
    <mergeCell ref="A166:A169"/>
    <mergeCell ref="A102:A105"/>
    <mergeCell ref="A106:A109"/>
    <mergeCell ref="B90:B93"/>
    <mergeCell ref="B94:B97"/>
    <mergeCell ref="B98:B101"/>
    <mergeCell ref="B102:B105"/>
    <mergeCell ref="B106:B109"/>
    <mergeCell ref="A78:A81"/>
    <mergeCell ref="A82:A85"/>
    <mergeCell ref="A86:A89"/>
    <mergeCell ref="A90:A93"/>
    <mergeCell ref="A94:A97"/>
    <mergeCell ref="A98:A101"/>
    <mergeCell ref="M70:M73"/>
    <mergeCell ref="C74:C77"/>
    <mergeCell ref="D74:D77"/>
    <mergeCell ref="A54:A57"/>
    <mergeCell ref="A58:A61"/>
    <mergeCell ref="A62:A65"/>
    <mergeCell ref="A66:A69"/>
    <mergeCell ref="A70:A73"/>
    <mergeCell ref="A74:A77"/>
    <mergeCell ref="M66:M69"/>
    <mergeCell ref="D62:D65"/>
    <mergeCell ref="E62:E65"/>
    <mergeCell ref="F62:F65"/>
    <mergeCell ref="G62:G65"/>
    <mergeCell ref="H62:H65"/>
    <mergeCell ref="I62:I65"/>
    <mergeCell ref="J62:J65"/>
    <mergeCell ref="K62:K65"/>
    <mergeCell ref="L62:L65"/>
    <mergeCell ref="M62:M65"/>
    <mergeCell ref="C66:C69"/>
    <mergeCell ref="D66:D69"/>
    <mergeCell ref="E66:E69"/>
    <mergeCell ref="F66:F69"/>
    <mergeCell ref="G66:G69"/>
    <mergeCell ref="H66:H69"/>
    <mergeCell ref="I66:I69"/>
    <mergeCell ref="J66:J69"/>
    <mergeCell ref="K66:K69"/>
    <mergeCell ref="K70:K73"/>
    <mergeCell ref="L70:L73"/>
    <mergeCell ref="A110:A113"/>
    <mergeCell ref="K78:K81"/>
    <mergeCell ref="L78:L81"/>
    <mergeCell ref="C78:C81"/>
    <mergeCell ref="G74:G77"/>
    <mergeCell ref="A114:A117"/>
    <mergeCell ref="H54:H57"/>
    <mergeCell ref="I54:I57"/>
    <mergeCell ref="J54:J57"/>
    <mergeCell ref="K54:K57"/>
    <mergeCell ref="L54:L57"/>
    <mergeCell ref="L66:L69"/>
    <mergeCell ref="K74:K77"/>
    <mergeCell ref="L74:L77"/>
    <mergeCell ref="J78:J81"/>
    <mergeCell ref="M74:M77"/>
    <mergeCell ref="D70:D73"/>
    <mergeCell ref="E70:E73"/>
    <mergeCell ref="F70:F73"/>
    <mergeCell ref="G70:G73"/>
    <mergeCell ref="H70:H73"/>
    <mergeCell ref="I70:I73"/>
    <mergeCell ref="J70:J73"/>
    <mergeCell ref="E74:E77"/>
    <mergeCell ref="F74:F77"/>
    <mergeCell ref="H74:H77"/>
    <mergeCell ref="I74:I77"/>
    <mergeCell ref="J74:J77"/>
    <mergeCell ref="D78:D81"/>
    <mergeCell ref="E78:E81"/>
    <mergeCell ref="F78:F81"/>
    <mergeCell ref="G78:G81"/>
    <mergeCell ref="H78:H81"/>
    <mergeCell ref="I78:I81"/>
    <mergeCell ref="H82:H85"/>
    <mergeCell ref="I82:I85"/>
    <mergeCell ref="J82:J85"/>
    <mergeCell ref="K82:K85"/>
    <mergeCell ref="L82:L85"/>
    <mergeCell ref="M82:M85"/>
    <mergeCell ref="J86:J89"/>
    <mergeCell ref="K86:K89"/>
    <mergeCell ref="L86:L89"/>
    <mergeCell ref="C86:C89"/>
    <mergeCell ref="M78:M81"/>
    <mergeCell ref="C82:C85"/>
    <mergeCell ref="D82:D85"/>
    <mergeCell ref="E82:E85"/>
    <mergeCell ref="F82:F85"/>
    <mergeCell ref="G82:G85"/>
    <mergeCell ref="D86:D89"/>
    <mergeCell ref="E86:E89"/>
    <mergeCell ref="F86:F89"/>
    <mergeCell ref="G86:G89"/>
    <mergeCell ref="H86:H89"/>
    <mergeCell ref="I86:I89"/>
    <mergeCell ref="H90:H93"/>
    <mergeCell ref="I90:I93"/>
    <mergeCell ref="J90:J93"/>
    <mergeCell ref="K90:K93"/>
    <mergeCell ref="L90:L93"/>
    <mergeCell ref="M90:M93"/>
    <mergeCell ref="J94:J97"/>
    <mergeCell ref="K94:K97"/>
    <mergeCell ref="L94:L97"/>
    <mergeCell ref="C94:C97"/>
    <mergeCell ref="M86:M89"/>
    <mergeCell ref="C90:C93"/>
    <mergeCell ref="D90:D93"/>
    <mergeCell ref="E90:E93"/>
    <mergeCell ref="F90:F93"/>
    <mergeCell ref="G90:G93"/>
    <mergeCell ref="D94:D97"/>
    <mergeCell ref="E94:E97"/>
    <mergeCell ref="F94:F97"/>
    <mergeCell ref="G94:G97"/>
    <mergeCell ref="H94:H97"/>
    <mergeCell ref="I94:I97"/>
    <mergeCell ref="H98:H101"/>
    <mergeCell ref="I98:I101"/>
    <mergeCell ref="J98:J101"/>
    <mergeCell ref="K98:K101"/>
    <mergeCell ref="L98:L101"/>
    <mergeCell ref="M98:M101"/>
    <mergeCell ref="J102:J105"/>
    <mergeCell ref="K102:K105"/>
    <mergeCell ref="L102:L105"/>
    <mergeCell ref="C102:C105"/>
    <mergeCell ref="M94:M97"/>
    <mergeCell ref="C98:C101"/>
    <mergeCell ref="D98:D101"/>
    <mergeCell ref="E98:E101"/>
    <mergeCell ref="F98:F101"/>
    <mergeCell ref="G98:G101"/>
    <mergeCell ref="D102:D105"/>
    <mergeCell ref="E102:E105"/>
    <mergeCell ref="F102:F105"/>
    <mergeCell ref="G102:G105"/>
    <mergeCell ref="H102:H105"/>
    <mergeCell ref="I102:I105"/>
    <mergeCell ref="H106:H109"/>
    <mergeCell ref="I106:I109"/>
    <mergeCell ref="J106:J109"/>
    <mergeCell ref="K106:K109"/>
    <mergeCell ref="L106:L109"/>
    <mergeCell ref="M106:M109"/>
    <mergeCell ref="J110:J113"/>
    <mergeCell ref="K110:K113"/>
    <mergeCell ref="L110:L113"/>
    <mergeCell ref="C110:C113"/>
    <mergeCell ref="M102:M105"/>
    <mergeCell ref="C106:C109"/>
    <mergeCell ref="D106:D109"/>
    <mergeCell ref="E106:E109"/>
    <mergeCell ref="F106:F109"/>
    <mergeCell ref="G106:G109"/>
    <mergeCell ref="D110:D113"/>
    <mergeCell ref="E110:E113"/>
    <mergeCell ref="F110:F113"/>
    <mergeCell ref="G110:G113"/>
    <mergeCell ref="H110:H113"/>
    <mergeCell ref="I110:I113"/>
    <mergeCell ref="H114:H117"/>
    <mergeCell ref="I114:I117"/>
    <mergeCell ref="J114:J117"/>
    <mergeCell ref="K114:K117"/>
    <mergeCell ref="L114:L117"/>
    <mergeCell ref="M114:M117"/>
    <mergeCell ref="J118:J121"/>
    <mergeCell ref="K118:K121"/>
    <mergeCell ref="L118:L121"/>
    <mergeCell ref="C118:C121"/>
    <mergeCell ref="M110:M113"/>
    <mergeCell ref="C114:C117"/>
    <mergeCell ref="D114:D117"/>
    <mergeCell ref="E114:E117"/>
    <mergeCell ref="F114:F117"/>
    <mergeCell ref="G114:G117"/>
    <mergeCell ref="D118:D121"/>
    <mergeCell ref="E118:E121"/>
    <mergeCell ref="F118:F121"/>
    <mergeCell ref="G118:G121"/>
    <mergeCell ref="H118:H121"/>
    <mergeCell ref="I118:I121"/>
    <mergeCell ref="H122:H125"/>
    <mergeCell ref="I122:I125"/>
    <mergeCell ref="J122:J125"/>
    <mergeCell ref="K122:K125"/>
    <mergeCell ref="L122:L125"/>
    <mergeCell ref="M122:M125"/>
    <mergeCell ref="J126:J129"/>
    <mergeCell ref="K126:K129"/>
    <mergeCell ref="L126:L129"/>
    <mergeCell ref="C126:C129"/>
    <mergeCell ref="M118:M121"/>
    <mergeCell ref="C122:C125"/>
    <mergeCell ref="D122:D125"/>
    <mergeCell ref="E122:E125"/>
    <mergeCell ref="F122:F125"/>
    <mergeCell ref="G122:G125"/>
    <mergeCell ref="D126:D129"/>
    <mergeCell ref="E126:E129"/>
    <mergeCell ref="F126:F129"/>
    <mergeCell ref="G126:G129"/>
    <mergeCell ref="H126:H129"/>
    <mergeCell ref="I126:I129"/>
    <mergeCell ref="H130:H133"/>
    <mergeCell ref="I130:I133"/>
    <mergeCell ref="J130:J133"/>
    <mergeCell ref="K130:K133"/>
    <mergeCell ref="L130:L133"/>
    <mergeCell ref="M130:M133"/>
    <mergeCell ref="J134:J137"/>
    <mergeCell ref="K134:K137"/>
    <mergeCell ref="L134:L137"/>
    <mergeCell ref="C134:C137"/>
    <mergeCell ref="M126:M129"/>
    <mergeCell ref="C130:C133"/>
    <mergeCell ref="D130:D133"/>
    <mergeCell ref="E130:E133"/>
    <mergeCell ref="F130:F133"/>
    <mergeCell ref="G130:G133"/>
    <mergeCell ref="D134:D137"/>
    <mergeCell ref="E134:E137"/>
    <mergeCell ref="F134:F137"/>
    <mergeCell ref="G134:G137"/>
    <mergeCell ref="H134:H137"/>
    <mergeCell ref="I134:I137"/>
    <mergeCell ref="H138:H141"/>
    <mergeCell ref="I138:I141"/>
    <mergeCell ref="J138:J141"/>
    <mergeCell ref="K138:K141"/>
    <mergeCell ref="L138:L141"/>
    <mergeCell ref="M138:M141"/>
    <mergeCell ref="J142:J145"/>
    <mergeCell ref="K142:K145"/>
    <mergeCell ref="L142:L145"/>
    <mergeCell ref="C142:C145"/>
    <mergeCell ref="M134:M137"/>
    <mergeCell ref="C138:C141"/>
    <mergeCell ref="D138:D141"/>
    <mergeCell ref="E138:E141"/>
    <mergeCell ref="F138:F141"/>
    <mergeCell ref="G138:G141"/>
    <mergeCell ref="D142:D145"/>
    <mergeCell ref="E142:E145"/>
    <mergeCell ref="F142:F145"/>
    <mergeCell ref="G142:G145"/>
    <mergeCell ref="H142:H145"/>
    <mergeCell ref="I142:I145"/>
    <mergeCell ref="H146:H149"/>
    <mergeCell ref="I146:I149"/>
    <mergeCell ref="J146:J149"/>
    <mergeCell ref="K146:K149"/>
    <mergeCell ref="L146:L149"/>
    <mergeCell ref="M146:M149"/>
    <mergeCell ref="J150:J153"/>
    <mergeCell ref="K150:K153"/>
    <mergeCell ref="L150:L153"/>
    <mergeCell ref="C150:C153"/>
    <mergeCell ref="M142:M145"/>
    <mergeCell ref="C146:C149"/>
    <mergeCell ref="D146:D149"/>
    <mergeCell ref="E146:E149"/>
    <mergeCell ref="F146:F149"/>
    <mergeCell ref="G146:G149"/>
    <mergeCell ref="D150:D153"/>
    <mergeCell ref="E150:E153"/>
    <mergeCell ref="F150:F153"/>
    <mergeCell ref="G150:G153"/>
    <mergeCell ref="H150:H153"/>
    <mergeCell ref="I150:I153"/>
    <mergeCell ref="H154:H157"/>
    <mergeCell ref="I154:I157"/>
    <mergeCell ref="J154:J157"/>
    <mergeCell ref="K154:K157"/>
    <mergeCell ref="L154:L157"/>
    <mergeCell ref="M154:M157"/>
    <mergeCell ref="J158:J161"/>
    <mergeCell ref="K158:K161"/>
    <mergeCell ref="L158:L161"/>
    <mergeCell ref="C158:C161"/>
    <mergeCell ref="M150:M153"/>
    <mergeCell ref="C154:C157"/>
    <mergeCell ref="D154:D157"/>
    <mergeCell ref="E154:E157"/>
    <mergeCell ref="F154:F157"/>
    <mergeCell ref="G154:G157"/>
    <mergeCell ref="D158:D161"/>
    <mergeCell ref="E158:E161"/>
    <mergeCell ref="F158:F161"/>
    <mergeCell ref="G158:G161"/>
    <mergeCell ref="H158:H161"/>
    <mergeCell ref="I158:I161"/>
    <mergeCell ref="H162:H165"/>
    <mergeCell ref="I162:I165"/>
    <mergeCell ref="J162:J165"/>
    <mergeCell ref="K162:K165"/>
    <mergeCell ref="L162:L165"/>
    <mergeCell ref="M162:M165"/>
    <mergeCell ref="H166:H169"/>
    <mergeCell ref="I166:I169"/>
    <mergeCell ref="J166:J169"/>
    <mergeCell ref="K166:K169"/>
    <mergeCell ref="M158:M161"/>
    <mergeCell ref="C162:C165"/>
    <mergeCell ref="D162:D165"/>
    <mergeCell ref="E162:E165"/>
    <mergeCell ref="F162:F165"/>
    <mergeCell ref="G162:G165"/>
    <mergeCell ref="I170:I173"/>
    <mergeCell ref="J170:J173"/>
    <mergeCell ref="K170:K173"/>
    <mergeCell ref="L170:L173"/>
    <mergeCell ref="M170:M173"/>
    <mergeCell ref="C166:C169"/>
    <mergeCell ref="D166:D169"/>
    <mergeCell ref="E166:E169"/>
    <mergeCell ref="F166:F169"/>
    <mergeCell ref="G166:G169"/>
    <mergeCell ref="J174:J177"/>
    <mergeCell ref="K174:K177"/>
    <mergeCell ref="L166:L169"/>
    <mergeCell ref="M166:M169"/>
    <mergeCell ref="C170:C173"/>
    <mergeCell ref="D170:D173"/>
    <mergeCell ref="E170:E173"/>
    <mergeCell ref="F170:F173"/>
    <mergeCell ref="G170:G173"/>
    <mergeCell ref="H170:H173"/>
    <mergeCell ref="K178:K181"/>
    <mergeCell ref="L178:L181"/>
    <mergeCell ref="M178:M181"/>
    <mergeCell ref="C174:C177"/>
    <mergeCell ref="D174:D177"/>
    <mergeCell ref="E174:E177"/>
    <mergeCell ref="F174:F177"/>
    <mergeCell ref="G174:G177"/>
    <mergeCell ref="H174:H177"/>
    <mergeCell ref="I174:I177"/>
    <mergeCell ref="L174:L177"/>
    <mergeCell ref="M174:M177"/>
    <mergeCell ref="C178:C181"/>
    <mergeCell ref="D178:D181"/>
    <mergeCell ref="E178:E181"/>
    <mergeCell ref="F178:F181"/>
    <mergeCell ref="G178:G181"/>
    <mergeCell ref="H178:H181"/>
    <mergeCell ref="I178:I181"/>
    <mergeCell ref="J178:J181"/>
    <mergeCell ref="N54:N57"/>
    <mergeCell ref="O54:O57"/>
    <mergeCell ref="P54:P57"/>
    <mergeCell ref="Q54:Q57"/>
    <mergeCell ref="R54:R57"/>
    <mergeCell ref="N58:N61"/>
    <mergeCell ref="O58:O61"/>
    <mergeCell ref="P58:P61"/>
    <mergeCell ref="Q58:Q61"/>
    <mergeCell ref="R58:R61"/>
    <mergeCell ref="N62:N65"/>
    <mergeCell ref="O62:O65"/>
    <mergeCell ref="P62:P65"/>
    <mergeCell ref="Q62:Q65"/>
    <mergeCell ref="R62:R65"/>
    <mergeCell ref="N66:N69"/>
    <mergeCell ref="O66:O69"/>
    <mergeCell ref="P66:P69"/>
    <mergeCell ref="Q66:Q69"/>
    <mergeCell ref="R66:R69"/>
    <mergeCell ref="N70:N73"/>
    <mergeCell ref="O70:O73"/>
    <mergeCell ref="P70:P73"/>
    <mergeCell ref="Q70:Q73"/>
    <mergeCell ref="R70:R73"/>
    <mergeCell ref="N74:N77"/>
    <mergeCell ref="O74:O77"/>
    <mergeCell ref="P74:P77"/>
    <mergeCell ref="Q74:Q77"/>
    <mergeCell ref="R74:R77"/>
    <mergeCell ref="N78:N81"/>
    <mergeCell ref="O78:O81"/>
    <mergeCell ref="P78:P81"/>
    <mergeCell ref="Q78:Q81"/>
    <mergeCell ref="R78:R81"/>
    <mergeCell ref="N82:N85"/>
    <mergeCell ref="O82:O85"/>
    <mergeCell ref="P82:P85"/>
    <mergeCell ref="Q82:Q85"/>
    <mergeCell ref="R82:R85"/>
    <mergeCell ref="N86:N89"/>
    <mergeCell ref="O86:O89"/>
    <mergeCell ref="P86:P89"/>
    <mergeCell ref="Q86:Q89"/>
    <mergeCell ref="R86:R89"/>
    <mergeCell ref="N90:N93"/>
    <mergeCell ref="O90:O93"/>
    <mergeCell ref="P90:P93"/>
    <mergeCell ref="Q90:Q93"/>
    <mergeCell ref="R90:R93"/>
    <mergeCell ref="N94:N97"/>
    <mergeCell ref="O94:O97"/>
    <mergeCell ref="P94:P97"/>
    <mergeCell ref="Q94:Q97"/>
    <mergeCell ref="R94:R97"/>
    <mergeCell ref="N98:N101"/>
    <mergeCell ref="O98:O101"/>
    <mergeCell ref="P98:P101"/>
    <mergeCell ref="Q98:Q101"/>
    <mergeCell ref="R98:R101"/>
    <mergeCell ref="N102:N105"/>
    <mergeCell ref="O102:O105"/>
    <mergeCell ref="P102:P105"/>
    <mergeCell ref="Q102:Q105"/>
    <mergeCell ref="R102:R105"/>
    <mergeCell ref="N106:N109"/>
    <mergeCell ref="O106:O109"/>
    <mergeCell ref="P106:P109"/>
    <mergeCell ref="Q106:Q109"/>
    <mergeCell ref="R106:R109"/>
    <mergeCell ref="N110:N113"/>
    <mergeCell ref="O110:O113"/>
    <mergeCell ref="P110:P113"/>
    <mergeCell ref="Q110:Q113"/>
    <mergeCell ref="R110:R113"/>
    <mergeCell ref="N114:N117"/>
    <mergeCell ref="O114:O117"/>
    <mergeCell ref="P114:P117"/>
    <mergeCell ref="Q114:Q117"/>
    <mergeCell ref="R114:R117"/>
    <mergeCell ref="N118:N121"/>
    <mergeCell ref="O118:O121"/>
    <mergeCell ref="P118:P121"/>
    <mergeCell ref="Q118:Q121"/>
    <mergeCell ref="R118:R121"/>
    <mergeCell ref="N122:N125"/>
    <mergeCell ref="O122:O125"/>
    <mergeCell ref="P122:P125"/>
    <mergeCell ref="Q122:Q125"/>
    <mergeCell ref="R122:R125"/>
    <mergeCell ref="N126:N129"/>
    <mergeCell ref="O126:O129"/>
    <mergeCell ref="P126:P129"/>
    <mergeCell ref="Q126:Q129"/>
    <mergeCell ref="R126:R129"/>
    <mergeCell ref="N130:N133"/>
    <mergeCell ref="O130:O133"/>
    <mergeCell ref="P130:P133"/>
    <mergeCell ref="Q130:Q133"/>
    <mergeCell ref="R130:R133"/>
    <mergeCell ref="N134:N137"/>
    <mergeCell ref="O134:O137"/>
    <mergeCell ref="P134:P137"/>
    <mergeCell ref="Q134:Q137"/>
    <mergeCell ref="R134:R137"/>
    <mergeCell ref="N138:N141"/>
    <mergeCell ref="O138:O141"/>
    <mergeCell ref="P138:P141"/>
    <mergeCell ref="Q138:Q141"/>
    <mergeCell ref="R138:R141"/>
    <mergeCell ref="N142:N145"/>
    <mergeCell ref="O142:O145"/>
    <mergeCell ref="P142:P145"/>
    <mergeCell ref="Q142:Q145"/>
    <mergeCell ref="R142:R145"/>
    <mergeCell ref="N146:N149"/>
    <mergeCell ref="O146:O149"/>
    <mergeCell ref="P146:P149"/>
    <mergeCell ref="Q146:Q149"/>
    <mergeCell ref="R146:R149"/>
    <mergeCell ref="N150:N153"/>
    <mergeCell ref="O150:O153"/>
    <mergeCell ref="P150:P153"/>
    <mergeCell ref="Q150:Q153"/>
    <mergeCell ref="R150:R153"/>
    <mergeCell ref="N154:N157"/>
    <mergeCell ref="O154:O157"/>
    <mergeCell ref="P154:P157"/>
    <mergeCell ref="Q154:Q157"/>
    <mergeCell ref="R154:R157"/>
    <mergeCell ref="N158:N161"/>
    <mergeCell ref="O158:O161"/>
    <mergeCell ref="P158:P161"/>
    <mergeCell ref="Q158:Q161"/>
    <mergeCell ref="R158:R161"/>
    <mergeCell ref="N162:N165"/>
    <mergeCell ref="O162:O165"/>
    <mergeCell ref="P162:P165"/>
    <mergeCell ref="Q162:Q165"/>
    <mergeCell ref="R162:R165"/>
    <mergeCell ref="N166:N169"/>
    <mergeCell ref="O166:O169"/>
    <mergeCell ref="P166:P169"/>
    <mergeCell ref="Q166:Q169"/>
    <mergeCell ref="R166:R169"/>
    <mergeCell ref="N170:N173"/>
    <mergeCell ref="O170:O173"/>
    <mergeCell ref="P170:P173"/>
    <mergeCell ref="Q170:Q173"/>
    <mergeCell ref="R170:R173"/>
    <mergeCell ref="N174:N177"/>
    <mergeCell ref="O174:O177"/>
    <mergeCell ref="P174:P177"/>
    <mergeCell ref="Q174:Q177"/>
    <mergeCell ref="R174:R177"/>
    <mergeCell ref="N178:N181"/>
    <mergeCell ref="O178:O181"/>
    <mergeCell ref="P178:P181"/>
    <mergeCell ref="Q178:Q181"/>
    <mergeCell ref="R178:R181"/>
    <mergeCell ref="AD88:AD89"/>
    <mergeCell ref="AD54:AD55"/>
    <mergeCell ref="AD56:AD57"/>
    <mergeCell ref="AD58:AD59"/>
    <mergeCell ref="AD60:AD61"/>
    <mergeCell ref="AD62:AD63"/>
    <mergeCell ref="AD64:AD65"/>
    <mergeCell ref="AD66:AD67"/>
    <mergeCell ref="AD68:AD69"/>
    <mergeCell ref="AD70:AD71"/>
    <mergeCell ref="AD104:AD105"/>
    <mergeCell ref="AD106:AD107"/>
    <mergeCell ref="AD72:AD73"/>
    <mergeCell ref="AD74:AD75"/>
    <mergeCell ref="AD76:AD77"/>
    <mergeCell ref="AD78:AD79"/>
    <mergeCell ref="AD80:AD81"/>
    <mergeCell ref="AD82:AD83"/>
    <mergeCell ref="AD84:AD85"/>
    <mergeCell ref="AD86:AD87"/>
    <mergeCell ref="AD120:AD121"/>
    <mergeCell ref="AD122:AD123"/>
    <mergeCell ref="AD124:AD125"/>
    <mergeCell ref="AD90:AD91"/>
    <mergeCell ref="AD92:AD93"/>
    <mergeCell ref="AD94:AD95"/>
    <mergeCell ref="AD96:AD97"/>
    <mergeCell ref="AD98:AD99"/>
    <mergeCell ref="AD100:AD101"/>
    <mergeCell ref="AD102:AD103"/>
    <mergeCell ref="AD108:AD109"/>
    <mergeCell ref="AD110:AD111"/>
    <mergeCell ref="AD112:AD113"/>
    <mergeCell ref="AD114:AD115"/>
    <mergeCell ref="AD116:AD117"/>
    <mergeCell ref="AD118:AD119"/>
    <mergeCell ref="AD132:AD133"/>
    <mergeCell ref="AD134:AD135"/>
    <mergeCell ref="AD136:AD137"/>
    <mergeCell ref="AD138:AD139"/>
    <mergeCell ref="AD140:AD141"/>
    <mergeCell ref="AD142:AD143"/>
    <mergeCell ref="AD176:AD177"/>
    <mergeCell ref="AD178:AD179"/>
    <mergeCell ref="AD144:AD145"/>
    <mergeCell ref="AD146:AD147"/>
    <mergeCell ref="AD148:AD149"/>
    <mergeCell ref="AD150:AD151"/>
    <mergeCell ref="AD152:AD153"/>
    <mergeCell ref="AD154:AD155"/>
    <mergeCell ref="AD156:AD157"/>
    <mergeCell ref="AD158:AD159"/>
    <mergeCell ref="AD164:AD165"/>
    <mergeCell ref="AD166:AD167"/>
    <mergeCell ref="AD168:AD169"/>
    <mergeCell ref="AD170:AD171"/>
    <mergeCell ref="AD172:AD173"/>
    <mergeCell ref="AD174:AD175"/>
    <mergeCell ref="AE66:AE67"/>
    <mergeCell ref="AE68:AE69"/>
    <mergeCell ref="AE70:AE71"/>
    <mergeCell ref="AE72:AE73"/>
    <mergeCell ref="AE74:AE75"/>
    <mergeCell ref="AD162:AD163"/>
    <mergeCell ref="AD160:AD161"/>
    <mergeCell ref="AD126:AD127"/>
    <mergeCell ref="AD128:AD129"/>
    <mergeCell ref="AD130:AD131"/>
    <mergeCell ref="AE54:AE55"/>
    <mergeCell ref="AE56:AE57"/>
    <mergeCell ref="AE58:AE59"/>
    <mergeCell ref="AE60:AE61"/>
    <mergeCell ref="AE62:AE63"/>
    <mergeCell ref="AE64:AE65"/>
    <mergeCell ref="AE44:AE45"/>
    <mergeCell ref="AE46:AE47"/>
    <mergeCell ref="AE48:AE49"/>
    <mergeCell ref="AE50:AE51"/>
    <mergeCell ref="AE52:AE53"/>
    <mergeCell ref="AE88:AE89"/>
    <mergeCell ref="AE78:AE79"/>
    <mergeCell ref="AE80:AE81"/>
    <mergeCell ref="AE82:AE83"/>
    <mergeCell ref="AE84:AE85"/>
    <mergeCell ref="AE90:AE91"/>
    <mergeCell ref="AE92:AE93"/>
    <mergeCell ref="AD180:AD181"/>
    <mergeCell ref="AE30:AE31"/>
    <mergeCell ref="AE32:AE33"/>
    <mergeCell ref="AE34:AE35"/>
    <mergeCell ref="AE36:AE37"/>
    <mergeCell ref="AE38:AE39"/>
    <mergeCell ref="AE40:AE41"/>
    <mergeCell ref="AE76:AE77"/>
    <mergeCell ref="AE86:AE87"/>
    <mergeCell ref="AE128:AE129"/>
    <mergeCell ref="AE94:AE95"/>
    <mergeCell ref="AE96:AE97"/>
    <mergeCell ref="AE98:AE99"/>
    <mergeCell ref="AE100:AE101"/>
    <mergeCell ref="AE102:AE103"/>
    <mergeCell ref="AE104:AE105"/>
    <mergeCell ref="AE106:AE107"/>
    <mergeCell ref="AE108:AE109"/>
    <mergeCell ref="AE110:AE111"/>
    <mergeCell ref="AE144:AE145"/>
    <mergeCell ref="AE146:AE147"/>
    <mergeCell ref="AE112:AE113"/>
    <mergeCell ref="AE114:AE115"/>
    <mergeCell ref="AE116:AE117"/>
    <mergeCell ref="AE118:AE119"/>
    <mergeCell ref="AE120:AE121"/>
    <mergeCell ref="AE122:AE123"/>
    <mergeCell ref="AE124:AE125"/>
    <mergeCell ref="AE126:AE127"/>
    <mergeCell ref="AE160:AE161"/>
    <mergeCell ref="AE162:AE163"/>
    <mergeCell ref="AE164:AE165"/>
    <mergeCell ref="AE130:AE131"/>
    <mergeCell ref="AE132:AE133"/>
    <mergeCell ref="AE134:AE135"/>
    <mergeCell ref="AE136:AE137"/>
    <mergeCell ref="AE138:AE139"/>
    <mergeCell ref="AE140:AE141"/>
    <mergeCell ref="AE142:AE143"/>
    <mergeCell ref="AE148:AE149"/>
    <mergeCell ref="AE150:AE151"/>
    <mergeCell ref="AE152:AE153"/>
    <mergeCell ref="AE154:AE155"/>
    <mergeCell ref="AE156:AE157"/>
    <mergeCell ref="AE158:AE159"/>
    <mergeCell ref="AF86:AF89"/>
    <mergeCell ref="AF90:AF93"/>
    <mergeCell ref="AF94:AF97"/>
    <mergeCell ref="AF98:AF101"/>
    <mergeCell ref="AF102:AF105"/>
    <mergeCell ref="AF106:AF109"/>
    <mergeCell ref="AF122:AF125"/>
    <mergeCell ref="AF126:AF129"/>
    <mergeCell ref="AF130:AF133"/>
    <mergeCell ref="AE178:AE179"/>
    <mergeCell ref="AE180:AE181"/>
    <mergeCell ref="AF54:AF57"/>
    <mergeCell ref="AF58:AF61"/>
    <mergeCell ref="AF62:AF65"/>
    <mergeCell ref="AF66:AF69"/>
    <mergeCell ref="AF70:AF73"/>
    <mergeCell ref="AF74:AF77"/>
    <mergeCell ref="AF78:AF81"/>
    <mergeCell ref="AF82:AF85"/>
    <mergeCell ref="AE166:AE167"/>
    <mergeCell ref="AE168:AE169"/>
    <mergeCell ref="AE170:AE171"/>
    <mergeCell ref="AE172:AE173"/>
    <mergeCell ref="AE174:AE175"/>
    <mergeCell ref="AE176:AE177"/>
    <mergeCell ref="AF134:AF137"/>
    <mergeCell ref="AF138:AF141"/>
    <mergeCell ref="AF142:AF145"/>
    <mergeCell ref="AG102:AG105"/>
    <mergeCell ref="AG106:AG109"/>
    <mergeCell ref="AG110:AG113"/>
    <mergeCell ref="AG114:AG117"/>
    <mergeCell ref="AG118:AG121"/>
    <mergeCell ref="AF118:AF121"/>
    <mergeCell ref="AF110:AF113"/>
    <mergeCell ref="AF114:AF117"/>
    <mergeCell ref="AG78:AG81"/>
    <mergeCell ref="AG82:AG85"/>
    <mergeCell ref="AG86:AG89"/>
    <mergeCell ref="AG90:AG93"/>
    <mergeCell ref="AG94:AG97"/>
    <mergeCell ref="AG98:AG101"/>
    <mergeCell ref="AF166:AF169"/>
    <mergeCell ref="AF170:AF173"/>
    <mergeCell ref="AF174:AF177"/>
    <mergeCell ref="AF178:AF181"/>
    <mergeCell ref="AG54:AG57"/>
    <mergeCell ref="AG58:AG61"/>
    <mergeCell ref="AG62:AG65"/>
    <mergeCell ref="AG66:AG69"/>
    <mergeCell ref="AG70:AG73"/>
    <mergeCell ref="AG74:AG77"/>
    <mergeCell ref="AG146:AG149"/>
    <mergeCell ref="AG150:AG153"/>
    <mergeCell ref="AG154:AG157"/>
    <mergeCell ref="AF154:AF157"/>
    <mergeCell ref="AF158:AF161"/>
    <mergeCell ref="AF162:AF165"/>
    <mergeCell ref="AF146:AF149"/>
    <mergeCell ref="AF150:AF153"/>
    <mergeCell ref="AG122:AG125"/>
    <mergeCell ref="AG126:AG129"/>
    <mergeCell ref="AG130:AG133"/>
    <mergeCell ref="AG134:AG137"/>
    <mergeCell ref="AG138:AG141"/>
    <mergeCell ref="AG142:AG145"/>
    <mergeCell ref="AH102:AH105"/>
    <mergeCell ref="AH106:AH109"/>
    <mergeCell ref="AH110:AH113"/>
    <mergeCell ref="AH114:AH117"/>
    <mergeCell ref="AH118:AH121"/>
    <mergeCell ref="AH122:AH125"/>
    <mergeCell ref="AH78:AH81"/>
    <mergeCell ref="AH82:AH85"/>
    <mergeCell ref="AH86:AH89"/>
    <mergeCell ref="AH90:AH93"/>
    <mergeCell ref="AH94:AH97"/>
    <mergeCell ref="AH98:AH101"/>
    <mergeCell ref="AH54:AH57"/>
    <mergeCell ref="AH58:AH61"/>
    <mergeCell ref="AH62:AH65"/>
    <mergeCell ref="AH66:AH69"/>
    <mergeCell ref="AH70:AH73"/>
    <mergeCell ref="AH74:AH77"/>
    <mergeCell ref="AG158:AG161"/>
    <mergeCell ref="AG162:AG165"/>
    <mergeCell ref="AG166:AG169"/>
    <mergeCell ref="AG170:AG173"/>
    <mergeCell ref="AG174:AG177"/>
    <mergeCell ref="AG178:AG181"/>
    <mergeCell ref="AH150:AH153"/>
    <mergeCell ref="AH154:AH157"/>
    <mergeCell ref="AH158:AH161"/>
    <mergeCell ref="AI178:AI181"/>
    <mergeCell ref="AI130:AI133"/>
    <mergeCell ref="AI134:AI137"/>
    <mergeCell ref="AH126:AH129"/>
    <mergeCell ref="AH130:AH133"/>
    <mergeCell ref="AH134:AH137"/>
    <mergeCell ref="AH138:AH141"/>
    <mergeCell ref="AH142:AH145"/>
    <mergeCell ref="AH146:AH149"/>
    <mergeCell ref="AI90:AI93"/>
    <mergeCell ref="AI94:AI97"/>
    <mergeCell ref="AI98:AI101"/>
    <mergeCell ref="AI102:AI105"/>
    <mergeCell ref="AI106:AI109"/>
    <mergeCell ref="AI110:AI113"/>
    <mergeCell ref="AH178:AH181"/>
    <mergeCell ref="AI54:AI57"/>
    <mergeCell ref="AI58:AI61"/>
    <mergeCell ref="AI62:AI65"/>
    <mergeCell ref="AI66:AI69"/>
    <mergeCell ref="AI70:AI73"/>
    <mergeCell ref="AI74:AI77"/>
    <mergeCell ref="AI78:AI81"/>
    <mergeCell ref="AI82:AI85"/>
    <mergeCell ref="AI86:AI89"/>
    <mergeCell ref="AJ162:AJ165"/>
    <mergeCell ref="AJ166:AJ169"/>
    <mergeCell ref="AI166:AI169"/>
    <mergeCell ref="AI170:AI173"/>
    <mergeCell ref="AI174:AI177"/>
    <mergeCell ref="AJ174:AJ177"/>
    <mergeCell ref="AI162:AI165"/>
    <mergeCell ref="AH162:AH165"/>
    <mergeCell ref="AH166:AH169"/>
    <mergeCell ref="AH170:AH173"/>
    <mergeCell ref="AH174:AH177"/>
    <mergeCell ref="AJ134:AJ137"/>
    <mergeCell ref="AJ138:AJ141"/>
    <mergeCell ref="AJ142:AJ145"/>
    <mergeCell ref="AJ146:AJ149"/>
    <mergeCell ref="AJ150:AJ153"/>
    <mergeCell ref="AI138:AI141"/>
    <mergeCell ref="AI142:AI145"/>
    <mergeCell ref="AI146:AI149"/>
    <mergeCell ref="AI150:AI153"/>
    <mergeCell ref="AI154:AI157"/>
    <mergeCell ref="AI158:AI161"/>
    <mergeCell ref="AJ114:AJ117"/>
    <mergeCell ref="AI114:AI117"/>
    <mergeCell ref="AI118:AI121"/>
    <mergeCell ref="AI122:AI125"/>
    <mergeCell ref="AI126:AI129"/>
    <mergeCell ref="AK134:AK137"/>
    <mergeCell ref="AK138:AK141"/>
    <mergeCell ref="AJ170:AJ173"/>
    <mergeCell ref="AJ118:AJ121"/>
    <mergeCell ref="AJ122:AJ125"/>
    <mergeCell ref="AJ126:AJ129"/>
    <mergeCell ref="AJ130:AJ133"/>
    <mergeCell ref="AJ154:AJ157"/>
    <mergeCell ref="AJ158:AJ161"/>
    <mergeCell ref="AK126:AK129"/>
    <mergeCell ref="AJ90:AJ93"/>
    <mergeCell ref="AJ94:AJ97"/>
    <mergeCell ref="AJ98:AJ101"/>
    <mergeCell ref="AJ102:AJ105"/>
    <mergeCell ref="AJ106:AJ109"/>
    <mergeCell ref="AJ110:AJ113"/>
    <mergeCell ref="AK130:AK133"/>
    <mergeCell ref="AL146:AL149"/>
    <mergeCell ref="AJ62:AJ65"/>
    <mergeCell ref="AJ66:AJ69"/>
    <mergeCell ref="AJ70:AJ73"/>
    <mergeCell ref="AJ74:AJ77"/>
    <mergeCell ref="AJ78:AJ81"/>
    <mergeCell ref="AJ82:AJ85"/>
    <mergeCell ref="AJ86:AJ89"/>
    <mergeCell ref="AK102:AK105"/>
    <mergeCell ref="AK106:AK109"/>
    <mergeCell ref="AK110:AK113"/>
    <mergeCell ref="AK114:AK117"/>
    <mergeCell ref="AK118:AK121"/>
    <mergeCell ref="AK122:AK125"/>
    <mergeCell ref="AK78:AK81"/>
    <mergeCell ref="AK82:AK85"/>
    <mergeCell ref="AK86:AK89"/>
    <mergeCell ref="AK90:AK93"/>
    <mergeCell ref="AK94:AK97"/>
    <mergeCell ref="AK98:AK101"/>
    <mergeCell ref="AK54:AK57"/>
    <mergeCell ref="AK58:AK61"/>
    <mergeCell ref="AK62:AK65"/>
    <mergeCell ref="AK66:AK69"/>
    <mergeCell ref="AK70:AK73"/>
    <mergeCell ref="AK74:AK77"/>
    <mergeCell ref="AJ178:AJ181"/>
    <mergeCell ref="AL142:AL145"/>
    <mergeCell ref="AK142:AK145"/>
    <mergeCell ref="AK146:AK149"/>
    <mergeCell ref="AK150:AK153"/>
    <mergeCell ref="AK154:AK157"/>
    <mergeCell ref="AK158:AK161"/>
    <mergeCell ref="AK162:AK165"/>
    <mergeCell ref="AK166:AK169"/>
    <mergeCell ref="AK170:AK173"/>
    <mergeCell ref="AL118:AL121"/>
    <mergeCell ref="AL122:AL125"/>
    <mergeCell ref="AL126:AL129"/>
    <mergeCell ref="AL130:AL133"/>
    <mergeCell ref="AL134:AL137"/>
    <mergeCell ref="AL138:AL141"/>
    <mergeCell ref="AL94:AL97"/>
    <mergeCell ref="AL98:AL101"/>
    <mergeCell ref="AL102:AL105"/>
    <mergeCell ref="AL106:AL109"/>
    <mergeCell ref="AL110:AL113"/>
    <mergeCell ref="AL114:AL117"/>
    <mergeCell ref="AL54:AL57"/>
    <mergeCell ref="AL58:AL61"/>
    <mergeCell ref="AL62:AL65"/>
    <mergeCell ref="AL66:AL69"/>
    <mergeCell ref="AL70:AL73"/>
    <mergeCell ref="AL74:AL77"/>
    <mergeCell ref="AL162:AL165"/>
    <mergeCell ref="AL166:AL169"/>
    <mergeCell ref="AL170:AL173"/>
    <mergeCell ref="AL174:AL177"/>
    <mergeCell ref="AL178:AL181"/>
    <mergeCell ref="AK178:AK181"/>
    <mergeCell ref="AK174:AK177"/>
    <mergeCell ref="AM78:AM81"/>
    <mergeCell ref="AM82:AM85"/>
    <mergeCell ref="AM86:AM89"/>
    <mergeCell ref="AL150:AL153"/>
    <mergeCell ref="AL154:AL157"/>
    <mergeCell ref="AL158:AL161"/>
    <mergeCell ref="AL78:AL81"/>
    <mergeCell ref="AL82:AL85"/>
    <mergeCell ref="AL86:AL89"/>
    <mergeCell ref="AL90:AL93"/>
    <mergeCell ref="AM54:AM57"/>
    <mergeCell ref="AM58:AM61"/>
    <mergeCell ref="AM62:AM65"/>
    <mergeCell ref="AM66:AM69"/>
    <mergeCell ref="AM70:AM73"/>
    <mergeCell ref="AM74:AM77"/>
    <mergeCell ref="AM90:AM93"/>
    <mergeCell ref="AM94:AM97"/>
    <mergeCell ref="AM98:AM101"/>
    <mergeCell ref="AM102:AM105"/>
    <mergeCell ref="AM106:AM109"/>
    <mergeCell ref="AM110:AM113"/>
    <mergeCell ref="AM134:AM137"/>
    <mergeCell ref="AM138:AM141"/>
    <mergeCell ref="AM142:AM145"/>
    <mergeCell ref="AM146:AM149"/>
    <mergeCell ref="AM150:AM153"/>
    <mergeCell ref="AM154:AM157"/>
    <mergeCell ref="AN114:AN117"/>
    <mergeCell ref="AN118:AN121"/>
    <mergeCell ref="AN122:AN125"/>
    <mergeCell ref="AN126:AN129"/>
    <mergeCell ref="AM126:AM129"/>
    <mergeCell ref="AM130:AM133"/>
    <mergeCell ref="AM114:AM117"/>
    <mergeCell ref="AM118:AM121"/>
    <mergeCell ref="AM122:AM125"/>
    <mergeCell ref="AN130:AN133"/>
    <mergeCell ref="AN90:AN93"/>
    <mergeCell ref="AN94:AN97"/>
    <mergeCell ref="AN98:AN101"/>
    <mergeCell ref="AN102:AN105"/>
    <mergeCell ref="AN106:AN109"/>
    <mergeCell ref="AN110:AN113"/>
    <mergeCell ref="AM178:AM181"/>
    <mergeCell ref="AN54:AN57"/>
    <mergeCell ref="AN58:AN61"/>
    <mergeCell ref="AN62:AN65"/>
    <mergeCell ref="AN66:AN69"/>
    <mergeCell ref="AN70:AN73"/>
    <mergeCell ref="AN74:AN77"/>
    <mergeCell ref="AN78:AN81"/>
    <mergeCell ref="AN82:AN85"/>
    <mergeCell ref="AN86:AN89"/>
    <mergeCell ref="AM162:AM165"/>
    <mergeCell ref="AM166:AM169"/>
    <mergeCell ref="AM158:AM161"/>
    <mergeCell ref="AM170:AM173"/>
    <mergeCell ref="AM174:AM177"/>
    <mergeCell ref="AO170:AO173"/>
    <mergeCell ref="AO174:AO177"/>
    <mergeCell ref="AN174:AN177"/>
    <mergeCell ref="AO158:AO161"/>
    <mergeCell ref="AO162:AO165"/>
    <mergeCell ref="AN134:AN137"/>
    <mergeCell ref="AN138:AN141"/>
    <mergeCell ref="AN142:AN145"/>
    <mergeCell ref="AN146:AN149"/>
    <mergeCell ref="AN150:AN153"/>
    <mergeCell ref="AO110:AO113"/>
    <mergeCell ref="AO114:AO117"/>
    <mergeCell ref="AO118:AO121"/>
    <mergeCell ref="AO122:AO125"/>
    <mergeCell ref="AO126:AO129"/>
    <mergeCell ref="AO130:AO133"/>
    <mergeCell ref="AO86:AO89"/>
    <mergeCell ref="AO90:AO93"/>
    <mergeCell ref="AO94:AO97"/>
    <mergeCell ref="AO98:AO101"/>
    <mergeCell ref="AO102:AO105"/>
    <mergeCell ref="AO106:AO109"/>
    <mergeCell ref="AN178:AN181"/>
    <mergeCell ref="AO54:AO57"/>
    <mergeCell ref="AO58:AO61"/>
    <mergeCell ref="AO62:AO65"/>
    <mergeCell ref="AO66:AO69"/>
    <mergeCell ref="AO70:AO73"/>
    <mergeCell ref="AO74:AO77"/>
    <mergeCell ref="AO78:AO81"/>
    <mergeCell ref="AO82:AO85"/>
    <mergeCell ref="AO154:AO157"/>
    <mergeCell ref="AO166:AO169"/>
    <mergeCell ref="AN166:AN169"/>
    <mergeCell ref="AN170:AN173"/>
    <mergeCell ref="AN154:AN157"/>
    <mergeCell ref="AN158:AN161"/>
    <mergeCell ref="AN162:AN165"/>
    <mergeCell ref="AN2:AO3"/>
    <mergeCell ref="AN4:AO5"/>
    <mergeCell ref="AN6:AO7"/>
    <mergeCell ref="AN8:AO9"/>
    <mergeCell ref="AO178:AO181"/>
    <mergeCell ref="AO134:AO137"/>
    <mergeCell ref="AO138:AO141"/>
    <mergeCell ref="AO142:AO145"/>
    <mergeCell ref="AO146:AO149"/>
    <mergeCell ref="AO150:AO153"/>
  </mergeCells>
  <conditionalFormatting sqref="R22">
    <cfRule type="cellIs" priority="150" dxfId="15" operator="equal">
      <formula>"BAJO"</formula>
    </cfRule>
    <cfRule type="cellIs" priority="151" dxfId="14" operator="equal">
      <formula>"MODERADO"</formula>
    </cfRule>
    <cfRule type="cellIs" priority="152" dxfId="13" operator="equal">
      <formula>"ALTO"</formula>
    </cfRule>
    <cfRule type="cellIs" priority="153" dxfId="1" operator="equal">
      <formula>"EXTREMO"</formula>
    </cfRule>
  </conditionalFormatting>
  <conditionalFormatting sqref="AH23:AH25 AH22:AI22">
    <cfRule type="containsText" priority="139" dxfId="2" operator="containsText" text="MODERADO">
      <formula>NOT(ISERROR(SEARCH("MODERADO",AH22)))</formula>
    </cfRule>
    <cfRule type="containsText" priority="140" dxfId="8" operator="containsText" text="ALTO">
      <formula>NOT(ISERROR(SEARCH("ALTO",AH22)))</formula>
    </cfRule>
    <cfRule type="containsText" priority="141" dxfId="1" operator="containsText" text="EXTREMO">
      <formula>NOT(ISERROR(SEARCH("EXTREMO",AH22)))</formula>
    </cfRule>
    <cfRule type="containsText" priority="142" dxfId="36" operator="containsText" text="BAJO">
      <formula>NOT(ISERROR(SEARCH("BAJO",AH22)))</formula>
    </cfRule>
  </conditionalFormatting>
  <conditionalFormatting sqref="AO22:AO25">
    <cfRule type="cellIs" priority="108" dxfId="2" operator="equal">
      <formula>"En Curso"</formula>
    </cfRule>
    <cfRule type="cellIs" priority="109" dxfId="1" operator="equal">
      <formula>"Vencida"</formula>
    </cfRule>
    <cfRule type="cellIs" priority="110" dxfId="0" operator="equal">
      <formula>"Cerrada"</formula>
    </cfRule>
  </conditionalFormatting>
  <conditionalFormatting sqref="G22:G25 G30:G181">
    <cfRule type="expression" priority="107" dxfId="3">
      <formula>D22&lt;&gt;"Riesgo de Seguridad Digital"</formula>
    </cfRule>
  </conditionalFormatting>
  <conditionalFormatting sqref="H22:H25 H30:H181">
    <cfRule type="expression" priority="96" dxfId="3">
      <formula>D22&lt;&gt;"Riesgo de Seguridad Digital"</formula>
    </cfRule>
  </conditionalFormatting>
  <conditionalFormatting sqref="I22:I25 I30:I181">
    <cfRule type="expression" priority="95" dxfId="3">
      <formula>D22&lt;&gt;"Riesgo de Seguridad Digital"</formula>
    </cfRule>
  </conditionalFormatting>
  <conditionalFormatting sqref="AJ22:AJ25">
    <cfRule type="expression" priority="48" dxfId="3">
      <formula>AH22="BAJO"</formula>
    </cfRule>
  </conditionalFormatting>
  <conditionalFormatting sqref="AK22:AK181">
    <cfRule type="expression" priority="46" dxfId="3">
      <formula>AH22="BAJO"</formula>
    </cfRule>
  </conditionalFormatting>
  <conditionalFormatting sqref="AL22:AL25">
    <cfRule type="expression" priority="45" dxfId="3">
      <formula>AH22="BAJO"</formula>
    </cfRule>
  </conditionalFormatting>
  <conditionalFormatting sqref="AM22:AM25">
    <cfRule type="expression" priority="43" dxfId="3">
      <formula>AH22="BAJO"</formula>
    </cfRule>
  </conditionalFormatting>
  <conditionalFormatting sqref="AN22:AN25">
    <cfRule type="expression" priority="42" dxfId="3">
      <formula>AH22="BAJO"</formula>
    </cfRule>
  </conditionalFormatting>
  <conditionalFormatting sqref="G26:G29">
    <cfRule type="expression" priority="41" dxfId="3">
      <formula>D26&lt;&gt;"Riesgo de Seguridad Digital"</formula>
    </cfRule>
  </conditionalFormatting>
  <conditionalFormatting sqref="H26:H29">
    <cfRule type="expression" priority="40" dxfId="3">
      <formula>D26&lt;&gt;"Riesgo de Seguridad Digital"</formula>
    </cfRule>
  </conditionalFormatting>
  <conditionalFormatting sqref="I26:I29">
    <cfRule type="expression" priority="39" dxfId="3">
      <formula>D26&lt;&gt;"Riesgo de Seguridad Digital"</formula>
    </cfRule>
  </conditionalFormatting>
  <conditionalFormatting sqref="R26 R30 R34 R38 R42 R46 R50 R54 R58 R62 R66 R70 R74 R78 R82 R86 R90 R94 R98 R102 R106 R110 R114 R118 R122 R126 R130 R134 R138 R142 R146 R150 R154 R158 R162 R166 R170 R174 R178">
    <cfRule type="cellIs" priority="18" dxfId="15" operator="equal">
      <formula>"BAJO"</formula>
    </cfRule>
    <cfRule type="cellIs" priority="19" dxfId="14" operator="equal">
      <formula>"MODERADO"</formula>
    </cfRule>
    <cfRule type="cellIs" priority="20" dxfId="13" operator="equal">
      <formula>"ALTO"</formula>
    </cfRule>
    <cfRule type="cellIs" priority="21" dxfId="1" operator="equal">
      <formula>"EXTREMO"</formula>
    </cfRule>
  </conditionalFormatting>
  <conditionalFormatting sqref="AH26:AH181">
    <cfRule type="containsText" priority="14" dxfId="2" operator="containsText" text="MODERADO">
      <formula>NOT(ISERROR(SEARCH("MODERADO",AH26)))</formula>
    </cfRule>
    <cfRule type="containsText" priority="15" dxfId="8" operator="containsText" text="ALTO">
      <formula>NOT(ISERROR(SEARCH("ALTO",AH26)))</formula>
    </cfRule>
    <cfRule type="containsText" priority="16" dxfId="1" operator="containsText" text="EXTREMO">
      <formula>NOT(ISERROR(SEARCH("EXTREMO",AH26)))</formula>
    </cfRule>
    <cfRule type="containsText" priority="17" dxfId="36" operator="containsText" text="BAJO">
      <formula>NOT(ISERROR(SEARCH("BAJO",AH26)))</formula>
    </cfRule>
  </conditionalFormatting>
  <conditionalFormatting sqref="AI26 AI30 AI34 AI38 AI42 AI46 AI50 AI54 AI58 AI62 AI66 AI70 AI74 AI78 AI82 AI86 AI90 AI94 AI98 AI102 AI106 AI110 AI114 AI118 AI122 AI126 AI130 AI134 AI138 AI142 AI146 AI150 AI154 AI158 AI162 AI166 AI170 AI174 AI178">
    <cfRule type="containsText" priority="10" dxfId="2" operator="containsText" text="MODERADO">
      <formula>NOT(ISERROR(SEARCH("MODERADO",AI26)))</formula>
    </cfRule>
    <cfRule type="containsText" priority="11" dxfId="8" operator="containsText" text="ALTO">
      <formula>NOT(ISERROR(SEARCH("ALTO",AI26)))</formula>
    </cfRule>
    <cfRule type="containsText" priority="12" dxfId="1" operator="containsText" text="EXTREMO">
      <formula>NOT(ISERROR(SEARCH("EXTREMO",AI26)))</formula>
    </cfRule>
    <cfRule type="containsText" priority="13" dxfId="36" operator="containsText" text="BAJO">
      <formula>NOT(ISERROR(SEARCH("BAJO",AI26)))</formula>
    </cfRule>
  </conditionalFormatting>
  <conditionalFormatting sqref="AJ26:AJ181">
    <cfRule type="expression" priority="9" dxfId="3">
      <formula>AH26="BAJO"</formula>
    </cfRule>
  </conditionalFormatting>
  <conditionalFormatting sqref="AL26:AL181">
    <cfRule type="expression" priority="6" dxfId="3">
      <formula>AH26="BAJO"</formula>
    </cfRule>
  </conditionalFormatting>
  <conditionalFormatting sqref="AM26:AM181">
    <cfRule type="expression" priority="5" dxfId="3">
      <formula>AH26="BAJO"</formula>
    </cfRule>
  </conditionalFormatting>
  <conditionalFormatting sqref="AN26:AN181">
    <cfRule type="expression" priority="4" dxfId="3">
      <formula>AH26="BAJO"</formula>
    </cfRule>
  </conditionalFormatting>
  <conditionalFormatting sqref="AO26:AO181">
    <cfRule type="cellIs" priority="1" dxfId="2" operator="equal">
      <formula>"En Curso"</formula>
    </cfRule>
    <cfRule type="cellIs" priority="2" dxfId="1" operator="equal">
      <formula>"Vencida"</formula>
    </cfRule>
    <cfRule type="cellIs" priority="3" dxfId="0" operator="equal">
      <formula>"Cerrada"</formula>
    </cfRule>
  </conditionalFormatting>
  <dataValidations count="9">
    <dataValidation type="list" allowBlank="1" showInputMessage="1" showErrorMessage="1" sqref="Y22:Y181">
      <formula1>"Documentado, Sin Documentar"</formula1>
    </dataValidation>
    <dataValidation type="list" allowBlank="1" showInputMessage="1" showErrorMessage="1" sqref="W22:W181">
      <formula1>"Automatico,Manual"</formula1>
    </dataValidation>
    <dataValidation type="list" allowBlank="1" showInputMessage="1" showErrorMessage="1" sqref="Z22:Z181">
      <formula1>"Continuo, Aleatorio"</formula1>
    </dataValidation>
    <dataValidation type="list" allowBlank="1" showInputMessage="1" showErrorMessage="1" sqref="AI22:AI181">
      <formula1>"Reducir, Transferir, Aceptar, Evitar, Mitigar"</formula1>
    </dataValidation>
    <dataValidation type="list" allowBlank="1" showInputMessage="1" showErrorMessage="1" sqref="AO22:AO181">
      <formula1>"Cerrada, En Curso, Vencida"</formula1>
    </dataValidation>
    <dataValidation type="list" allowBlank="1" showInputMessage="1" showErrorMessage="1" sqref="AA22:AB181">
      <formula1>"Si , No"</formula1>
    </dataValidation>
    <dataValidation type="list" allowBlank="1" showInputMessage="1" showErrorMessage="1" sqref="F22:F181">
      <formula1>"Economico, Reputacional, Economico y Reputacional"</formula1>
    </dataValidation>
    <dataValidation type="list" allowBlank="1" showInputMessage="1" showErrorMessage="1" sqref="D22:D181">
      <formula1>"Riesgo de Gestión, Riesgo de Seguridad Digital, Oportunidad"</formula1>
    </dataValidation>
    <dataValidation type="list" allowBlank="1" showInputMessage="1" showErrorMessage="1" sqref="U22:U181">
      <formula1>INDIRECT($T22)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2"/>
  <drawing r:id="rId1"/>
</worksheet>
</file>

<file path=xl/worksheets/sheet10.xml><?xml version="1.0" encoding="utf-8"?>
<worksheet xmlns="http://schemas.openxmlformats.org/spreadsheetml/2006/main" xmlns:r="http://schemas.openxmlformats.org/officeDocument/2006/relationships">
  <dimension ref="D5:H11"/>
  <sheetViews>
    <sheetView zoomScale="90" zoomScaleNormal="90" zoomScalePageLayoutView="0" workbookViewId="0" topLeftCell="A1">
      <selection activeCell="J9" sqref="J9"/>
    </sheetView>
  </sheetViews>
  <sheetFormatPr defaultColWidth="10.7109375" defaultRowHeight="15"/>
  <cols>
    <col min="1" max="3" width="10.7109375" style="7" customWidth="1"/>
    <col min="4" max="4" width="7.140625" style="7" bestFit="1" customWidth="1"/>
    <col min="5" max="5" width="16.140625" style="7" customWidth="1"/>
    <col min="6" max="6" width="31.28125" style="7" customWidth="1"/>
    <col min="7" max="7" width="26.7109375" style="7" customWidth="1"/>
    <col min="8" max="8" width="16.7109375" style="7" customWidth="1"/>
    <col min="9" max="16384" width="10.7109375" style="7" customWidth="1"/>
  </cols>
  <sheetData>
    <row r="4" ht="15.75" thickBot="1"/>
    <row r="5" spans="4:8" ht="15.75" thickBot="1">
      <c r="D5" s="219" t="s">
        <v>49</v>
      </c>
      <c r="E5" s="220"/>
      <c r="F5" s="220"/>
      <c r="G5" s="220"/>
      <c r="H5" s="221"/>
    </row>
    <row r="6" spans="4:8" ht="30.75" thickBot="1">
      <c r="D6" s="59" t="s">
        <v>40</v>
      </c>
      <c r="E6" s="60" t="s">
        <v>41</v>
      </c>
      <c r="F6" s="60" t="s">
        <v>50</v>
      </c>
      <c r="G6" s="60" t="s">
        <v>51</v>
      </c>
      <c r="H6" s="60" t="s">
        <v>42</v>
      </c>
    </row>
    <row r="7" spans="4:8" ht="27" customHeight="1" thickBot="1">
      <c r="D7" s="61">
        <v>1</v>
      </c>
      <c r="E7" s="47" t="s">
        <v>52</v>
      </c>
      <c r="F7" s="48" t="s">
        <v>53</v>
      </c>
      <c r="G7" s="48" t="s">
        <v>54</v>
      </c>
      <c r="H7" s="49">
        <v>0.2</v>
      </c>
    </row>
    <row r="8" spans="4:8" ht="57.75" thickBot="1">
      <c r="D8" s="62">
        <v>2</v>
      </c>
      <c r="E8" s="51" t="s">
        <v>55</v>
      </c>
      <c r="F8" s="48" t="s">
        <v>56</v>
      </c>
      <c r="G8" s="48" t="s">
        <v>57</v>
      </c>
      <c r="H8" s="49">
        <v>0.4</v>
      </c>
    </row>
    <row r="9" spans="4:8" ht="57.75" thickBot="1">
      <c r="D9" s="61">
        <v>3</v>
      </c>
      <c r="E9" s="52" t="s">
        <v>58</v>
      </c>
      <c r="F9" s="48" t="s">
        <v>59</v>
      </c>
      <c r="G9" s="48" t="s">
        <v>60</v>
      </c>
      <c r="H9" s="49">
        <v>0.6</v>
      </c>
    </row>
    <row r="10" spans="4:8" ht="57">
      <c r="D10" s="62">
        <v>4</v>
      </c>
      <c r="E10" s="63" t="s">
        <v>61</v>
      </c>
      <c r="F10" s="48" t="s">
        <v>62</v>
      </c>
      <c r="G10" s="48" t="s">
        <v>63</v>
      </c>
      <c r="H10" s="49">
        <v>0.8</v>
      </c>
    </row>
    <row r="11" spans="4:8" ht="57.75" thickBot="1">
      <c r="D11" s="64">
        <v>5</v>
      </c>
      <c r="E11" s="65" t="s">
        <v>64</v>
      </c>
      <c r="F11" s="66" t="s">
        <v>65</v>
      </c>
      <c r="G11" s="66" t="s">
        <v>66</v>
      </c>
      <c r="H11" s="67">
        <v>1</v>
      </c>
    </row>
  </sheetData>
  <sheetProtection sheet="1" objects="1" scenarios="1"/>
  <mergeCells count="1">
    <mergeCell ref="D5:H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47"/>
  <sheetViews>
    <sheetView zoomScalePageLayoutView="0" workbookViewId="0" topLeftCell="A1">
      <selection activeCell="A144" sqref="A144"/>
    </sheetView>
  </sheetViews>
  <sheetFormatPr defaultColWidth="11.421875" defaultRowHeight="15"/>
  <cols>
    <col min="1" max="1" width="54.00390625" style="72" customWidth="1"/>
    <col min="2" max="2" width="55.28125" style="72" customWidth="1"/>
    <col min="3" max="3" width="52.00390625" style="72" customWidth="1"/>
    <col min="4" max="16384" width="11.421875" style="69" customWidth="1"/>
  </cols>
  <sheetData>
    <row r="1" spans="1:3" ht="15">
      <c r="A1" s="68" t="s">
        <v>4</v>
      </c>
      <c r="B1" s="68" t="s">
        <v>275</v>
      </c>
      <c r="C1" s="68" t="s">
        <v>6</v>
      </c>
    </row>
    <row r="2" spans="1:3" ht="263.25" customHeight="1">
      <c r="A2" s="70" t="s">
        <v>276</v>
      </c>
      <c r="B2" s="70" t="s">
        <v>277</v>
      </c>
      <c r="C2" s="70" t="s">
        <v>309</v>
      </c>
    </row>
    <row r="3" spans="1:3" ht="85.5">
      <c r="A3" s="70" t="s">
        <v>278</v>
      </c>
      <c r="B3" s="70" t="s">
        <v>279</v>
      </c>
      <c r="C3" s="70" t="s">
        <v>300</v>
      </c>
    </row>
    <row r="4" spans="1:3" ht="57">
      <c r="A4" s="70" t="s">
        <v>280</v>
      </c>
      <c r="B4" s="70" t="s">
        <v>281</v>
      </c>
      <c r="C4" s="70" t="s">
        <v>302</v>
      </c>
    </row>
    <row r="5" spans="1:3" ht="99.75">
      <c r="A5" s="70" t="s">
        <v>282</v>
      </c>
      <c r="B5" s="70" t="s">
        <v>283</v>
      </c>
      <c r="C5" s="70" t="s">
        <v>303</v>
      </c>
    </row>
    <row r="6" spans="1:3" ht="85.5">
      <c r="A6" s="70" t="s">
        <v>284</v>
      </c>
      <c r="B6" s="70" t="s">
        <v>285</v>
      </c>
      <c r="C6" s="70" t="s">
        <v>306</v>
      </c>
    </row>
    <row r="7" spans="1:3" ht="128.25">
      <c r="A7" s="70" t="s">
        <v>286</v>
      </c>
      <c r="B7" s="70" t="s">
        <v>287</v>
      </c>
      <c r="C7" s="70" t="s">
        <v>310</v>
      </c>
    </row>
    <row r="8" spans="1:3" ht="185.25">
      <c r="A8" s="70" t="s">
        <v>288</v>
      </c>
      <c r="B8" s="70" t="s">
        <v>289</v>
      </c>
      <c r="C8" s="70" t="s">
        <v>307</v>
      </c>
    </row>
    <row r="9" spans="1:3" ht="102" customHeight="1">
      <c r="A9" s="70" t="s">
        <v>290</v>
      </c>
      <c r="B9" s="70" t="s">
        <v>291</v>
      </c>
      <c r="C9" s="70" t="s">
        <v>301</v>
      </c>
    </row>
    <row r="10" spans="1:3" ht="99.75">
      <c r="A10" s="70" t="s">
        <v>292</v>
      </c>
      <c r="B10" s="70" t="s">
        <v>293</v>
      </c>
      <c r="C10" s="70" t="s">
        <v>304</v>
      </c>
    </row>
    <row r="11" spans="1:3" ht="71.25">
      <c r="A11" s="70" t="s">
        <v>294</v>
      </c>
      <c r="B11" s="70" t="s">
        <v>295</v>
      </c>
      <c r="C11" s="71" t="s">
        <v>305</v>
      </c>
    </row>
    <row r="12" spans="1:3" ht="57">
      <c r="A12" s="70" t="s">
        <v>263</v>
      </c>
      <c r="B12" s="70" t="s">
        <v>296</v>
      </c>
      <c r="C12" s="70" t="s">
        <v>299</v>
      </c>
    </row>
    <row r="13" spans="1:3" ht="194.25" customHeight="1">
      <c r="A13" s="70" t="s">
        <v>297</v>
      </c>
      <c r="B13" s="70" t="s">
        <v>298</v>
      </c>
      <c r="C13" s="70" t="s">
        <v>308</v>
      </c>
    </row>
    <row r="15" spans="1:2" ht="15">
      <c r="A15" s="68" t="s">
        <v>17</v>
      </c>
      <c r="B15" s="68" t="s">
        <v>18</v>
      </c>
    </row>
    <row r="16" spans="1:2" ht="14.25">
      <c r="A16" s="73" t="s">
        <v>265</v>
      </c>
      <c r="B16" s="73" t="s">
        <v>274</v>
      </c>
    </row>
    <row r="17" spans="1:2" ht="14.25">
      <c r="A17" s="73" t="s">
        <v>266</v>
      </c>
      <c r="B17" s="73"/>
    </row>
    <row r="19" ht="14.25">
      <c r="A19" s="72" t="s">
        <v>17</v>
      </c>
    </row>
    <row r="20" ht="14.25">
      <c r="A20" s="72" t="s">
        <v>18</v>
      </c>
    </row>
    <row r="22" ht="15">
      <c r="A22" s="68" t="s">
        <v>380</v>
      </c>
    </row>
    <row r="23" ht="14.25">
      <c r="A23" s="70" t="s">
        <v>406</v>
      </c>
    </row>
    <row r="24" ht="14.25">
      <c r="A24" s="70" t="s">
        <v>96</v>
      </c>
    </row>
    <row r="25" ht="14.25">
      <c r="A25" s="70" t="s">
        <v>107</v>
      </c>
    </row>
    <row r="26" ht="14.25">
      <c r="A26" s="70" t="s">
        <v>108</v>
      </c>
    </row>
    <row r="27" ht="14.25">
      <c r="A27" s="70" t="s">
        <v>99</v>
      </c>
    </row>
    <row r="28" ht="14.25">
      <c r="A28" s="70" t="s">
        <v>407</v>
      </c>
    </row>
    <row r="29" ht="14.25">
      <c r="A29" s="70" t="s">
        <v>408</v>
      </c>
    </row>
    <row r="30" ht="14.25">
      <c r="A30" s="70" t="s">
        <v>409</v>
      </c>
    </row>
    <row r="31" ht="28.5">
      <c r="A31" s="70" t="s">
        <v>410</v>
      </c>
    </row>
    <row r="32" ht="14.25">
      <c r="A32" s="70" t="s">
        <v>411</v>
      </c>
    </row>
    <row r="33" ht="14.25">
      <c r="A33" s="70" t="s">
        <v>95</v>
      </c>
    </row>
    <row r="34" ht="14.25">
      <c r="A34" s="70" t="s">
        <v>106</v>
      </c>
    </row>
    <row r="35" ht="14.25">
      <c r="A35" s="70" t="s">
        <v>412</v>
      </c>
    </row>
    <row r="36" ht="14.25">
      <c r="A36" s="70" t="s">
        <v>413</v>
      </c>
    </row>
    <row r="37" ht="14.25">
      <c r="A37" s="70" t="s">
        <v>414</v>
      </c>
    </row>
    <row r="38" ht="14.25">
      <c r="A38" s="70" t="s">
        <v>415</v>
      </c>
    </row>
    <row r="39" ht="14.25">
      <c r="A39" s="70" t="s">
        <v>94</v>
      </c>
    </row>
    <row r="40" ht="14.25">
      <c r="A40" s="70" t="s">
        <v>83</v>
      </c>
    </row>
    <row r="41" ht="14.25">
      <c r="A41" s="70" t="s">
        <v>109</v>
      </c>
    </row>
    <row r="42" ht="14.25">
      <c r="A42" s="70" t="s">
        <v>416</v>
      </c>
    </row>
    <row r="43" ht="14.25">
      <c r="A43" s="70" t="s">
        <v>110</v>
      </c>
    </row>
    <row r="44" ht="14.25">
      <c r="A44" s="70" t="s">
        <v>105</v>
      </c>
    </row>
    <row r="45" ht="14.25">
      <c r="A45" s="70" t="s">
        <v>417</v>
      </c>
    </row>
    <row r="46" ht="14.25">
      <c r="A46" s="70" t="s">
        <v>418</v>
      </c>
    </row>
    <row r="47" ht="14.25">
      <c r="A47" s="70" t="s">
        <v>419</v>
      </c>
    </row>
    <row r="48" ht="14.25">
      <c r="A48" s="70" t="s">
        <v>420</v>
      </c>
    </row>
    <row r="49" ht="14.25">
      <c r="A49" s="70" t="s">
        <v>421</v>
      </c>
    </row>
    <row r="50" ht="14.25">
      <c r="A50" s="70" t="s">
        <v>422</v>
      </c>
    </row>
    <row r="51" ht="14.25">
      <c r="A51" s="70" t="s">
        <v>423</v>
      </c>
    </row>
    <row r="52" ht="14.25">
      <c r="A52" s="70" t="s">
        <v>424</v>
      </c>
    </row>
    <row r="53" ht="14.25">
      <c r="A53" s="70" t="s">
        <v>425</v>
      </c>
    </row>
    <row r="54" ht="14.25">
      <c r="A54" s="70" t="s">
        <v>426</v>
      </c>
    </row>
    <row r="55" ht="14.25">
      <c r="A55" s="70" t="s">
        <v>427</v>
      </c>
    </row>
    <row r="56" ht="14.25">
      <c r="A56" s="70" t="s">
        <v>428</v>
      </c>
    </row>
    <row r="57" ht="14.25">
      <c r="A57" s="70" t="s">
        <v>429</v>
      </c>
    </row>
    <row r="58" ht="14.25">
      <c r="A58" s="70" t="s">
        <v>430</v>
      </c>
    </row>
    <row r="59" ht="14.25">
      <c r="A59" s="70" t="s">
        <v>431</v>
      </c>
    </row>
    <row r="60" ht="14.25">
      <c r="A60" s="70" t="s">
        <v>432</v>
      </c>
    </row>
    <row r="61" ht="28.5">
      <c r="A61" s="70" t="s">
        <v>433</v>
      </c>
    </row>
    <row r="62" ht="14.25">
      <c r="A62" s="70" t="s">
        <v>434</v>
      </c>
    </row>
    <row r="63" ht="28.5">
      <c r="A63" s="70" t="s">
        <v>435</v>
      </c>
    </row>
    <row r="64" ht="14.25">
      <c r="A64" s="70" t="s">
        <v>436</v>
      </c>
    </row>
    <row r="65" ht="14.25">
      <c r="A65" s="70" t="s">
        <v>437</v>
      </c>
    </row>
    <row r="66" ht="14.25">
      <c r="A66" s="70" t="s">
        <v>438</v>
      </c>
    </row>
    <row r="67" ht="14.25">
      <c r="A67" s="70" t="s">
        <v>439</v>
      </c>
    </row>
    <row r="68" ht="14.25">
      <c r="A68" s="70" t="s">
        <v>440</v>
      </c>
    </row>
    <row r="69" ht="14.25">
      <c r="A69" s="70" t="s">
        <v>381</v>
      </c>
    </row>
    <row r="70" ht="14.25">
      <c r="A70" s="70" t="s">
        <v>441</v>
      </c>
    </row>
    <row r="71" ht="14.25">
      <c r="A71" s="70" t="s">
        <v>442</v>
      </c>
    </row>
    <row r="72" ht="14.25">
      <c r="A72" s="70" t="s">
        <v>443</v>
      </c>
    </row>
    <row r="73" ht="14.25">
      <c r="A73" s="70" t="s">
        <v>444</v>
      </c>
    </row>
    <row r="74" ht="14.25">
      <c r="A74" s="70" t="s">
        <v>382</v>
      </c>
    </row>
    <row r="75" ht="14.25">
      <c r="A75" s="70" t="s">
        <v>445</v>
      </c>
    </row>
    <row r="76" ht="14.25">
      <c r="A76" s="70" t="s">
        <v>446</v>
      </c>
    </row>
    <row r="77" ht="14.25">
      <c r="A77" s="70" t="s">
        <v>383</v>
      </c>
    </row>
    <row r="78" ht="14.25">
      <c r="A78" s="70" t="s">
        <v>447</v>
      </c>
    </row>
    <row r="79" ht="14.25">
      <c r="A79" s="70" t="s">
        <v>448</v>
      </c>
    </row>
    <row r="80" ht="14.25">
      <c r="A80" s="70" t="s">
        <v>449</v>
      </c>
    </row>
    <row r="81" ht="14.25">
      <c r="A81" s="70" t="s">
        <v>450</v>
      </c>
    </row>
    <row r="82" ht="14.25">
      <c r="A82" s="70" t="s">
        <v>384</v>
      </c>
    </row>
    <row r="83" ht="14.25">
      <c r="A83" s="70" t="s">
        <v>385</v>
      </c>
    </row>
    <row r="84" ht="14.25">
      <c r="A84" s="70" t="s">
        <v>386</v>
      </c>
    </row>
    <row r="85" ht="14.25">
      <c r="A85" s="70" t="s">
        <v>451</v>
      </c>
    </row>
    <row r="86" ht="14.25">
      <c r="A86" s="70" t="s">
        <v>452</v>
      </c>
    </row>
    <row r="87" ht="14.25">
      <c r="A87" s="70" t="s">
        <v>387</v>
      </c>
    </row>
    <row r="88" ht="14.25">
      <c r="A88" s="70" t="s">
        <v>453</v>
      </c>
    </row>
    <row r="89" ht="14.25">
      <c r="A89" s="70" t="s">
        <v>454</v>
      </c>
    </row>
    <row r="90" ht="14.25">
      <c r="A90" s="70" t="s">
        <v>455</v>
      </c>
    </row>
    <row r="91" ht="14.25">
      <c r="A91" s="70" t="s">
        <v>456</v>
      </c>
    </row>
    <row r="92" ht="14.25">
      <c r="A92" s="70" t="s">
        <v>457</v>
      </c>
    </row>
    <row r="93" ht="14.25">
      <c r="A93" s="70" t="s">
        <v>388</v>
      </c>
    </row>
    <row r="94" ht="14.25">
      <c r="A94" s="70" t="s">
        <v>458</v>
      </c>
    </row>
    <row r="95" ht="14.25">
      <c r="A95" s="70" t="s">
        <v>389</v>
      </c>
    </row>
    <row r="96" ht="14.25">
      <c r="A96" s="70" t="s">
        <v>459</v>
      </c>
    </row>
    <row r="97" ht="14.25">
      <c r="A97" s="70" t="s">
        <v>460</v>
      </c>
    </row>
    <row r="98" ht="14.25">
      <c r="A98" s="70" t="s">
        <v>390</v>
      </c>
    </row>
    <row r="99" ht="14.25">
      <c r="A99" s="70" t="s">
        <v>461</v>
      </c>
    </row>
    <row r="100" ht="14.25">
      <c r="A100" s="70" t="s">
        <v>391</v>
      </c>
    </row>
    <row r="101" ht="14.25">
      <c r="A101" s="70" t="s">
        <v>392</v>
      </c>
    </row>
    <row r="102" ht="14.25">
      <c r="A102" s="70" t="s">
        <v>393</v>
      </c>
    </row>
    <row r="103" ht="14.25">
      <c r="A103" s="70" t="s">
        <v>394</v>
      </c>
    </row>
    <row r="104" ht="14.25">
      <c r="A104" s="70" t="s">
        <v>462</v>
      </c>
    </row>
    <row r="105" ht="14.25">
      <c r="A105" s="70" t="s">
        <v>395</v>
      </c>
    </row>
    <row r="106" ht="14.25">
      <c r="A106" s="70" t="s">
        <v>463</v>
      </c>
    </row>
    <row r="107" ht="28.5">
      <c r="A107" s="70" t="s">
        <v>464</v>
      </c>
    </row>
    <row r="108" ht="14.25">
      <c r="A108" s="70" t="s">
        <v>396</v>
      </c>
    </row>
    <row r="109" ht="14.25">
      <c r="A109" s="70" t="s">
        <v>465</v>
      </c>
    </row>
    <row r="110" ht="14.25">
      <c r="A110" s="70" t="s">
        <v>466</v>
      </c>
    </row>
    <row r="111" ht="14.25">
      <c r="A111" s="70" t="s">
        <v>467</v>
      </c>
    </row>
    <row r="112" ht="14.25">
      <c r="A112" s="70" t="s">
        <v>397</v>
      </c>
    </row>
    <row r="113" ht="14.25">
      <c r="A113" s="70" t="s">
        <v>398</v>
      </c>
    </row>
    <row r="114" ht="14.25">
      <c r="A114" s="70" t="s">
        <v>399</v>
      </c>
    </row>
    <row r="115" ht="14.25">
      <c r="A115" s="70" t="s">
        <v>468</v>
      </c>
    </row>
    <row r="116" ht="14.25">
      <c r="A116" s="70" t="s">
        <v>469</v>
      </c>
    </row>
    <row r="117" ht="14.25">
      <c r="A117" s="70" t="s">
        <v>470</v>
      </c>
    </row>
    <row r="118" ht="14.25">
      <c r="A118" s="70" t="s">
        <v>400</v>
      </c>
    </row>
    <row r="119" ht="14.25">
      <c r="A119" s="70" t="s">
        <v>401</v>
      </c>
    </row>
    <row r="120" ht="14.25">
      <c r="A120" s="70" t="s">
        <v>402</v>
      </c>
    </row>
    <row r="121" ht="14.25">
      <c r="A121" s="70" t="s">
        <v>471</v>
      </c>
    </row>
    <row r="122" ht="14.25">
      <c r="A122" s="70" t="s">
        <v>472</v>
      </c>
    </row>
    <row r="123" ht="14.25">
      <c r="A123" s="70" t="s">
        <v>473</v>
      </c>
    </row>
    <row r="124" ht="14.25">
      <c r="A124" s="70" t="s">
        <v>474</v>
      </c>
    </row>
    <row r="125" ht="14.25">
      <c r="A125" s="70" t="s">
        <v>475</v>
      </c>
    </row>
    <row r="126" ht="14.25">
      <c r="A126" s="70" t="s">
        <v>475</v>
      </c>
    </row>
    <row r="127" ht="14.25">
      <c r="A127" s="70" t="s">
        <v>403</v>
      </c>
    </row>
    <row r="128" ht="14.25">
      <c r="A128" s="70" t="s">
        <v>404</v>
      </c>
    </row>
    <row r="129" ht="14.25">
      <c r="A129" s="70" t="s">
        <v>476</v>
      </c>
    </row>
    <row r="130" ht="14.25">
      <c r="A130" s="70" t="s">
        <v>405</v>
      </c>
    </row>
    <row r="131" ht="14.25">
      <c r="A131" s="70" t="s">
        <v>477</v>
      </c>
    </row>
    <row r="132" ht="14.25">
      <c r="A132" s="70" t="s">
        <v>478</v>
      </c>
    </row>
    <row r="133" ht="14.25">
      <c r="A133" s="70" t="s">
        <v>479</v>
      </c>
    </row>
    <row r="134" ht="14.25">
      <c r="A134" s="70" t="s">
        <v>480</v>
      </c>
    </row>
    <row r="135" ht="14.25">
      <c r="A135" s="70" t="s">
        <v>481</v>
      </c>
    </row>
    <row r="136" ht="14.25">
      <c r="A136" s="70" t="s">
        <v>482</v>
      </c>
    </row>
    <row r="137" ht="14.25">
      <c r="A137" s="70" t="s">
        <v>483</v>
      </c>
    </row>
    <row r="138" ht="14.25">
      <c r="A138" s="70" t="s">
        <v>484</v>
      </c>
    </row>
    <row r="139" ht="14.25">
      <c r="A139" s="70" t="s">
        <v>485</v>
      </c>
    </row>
    <row r="140" ht="14.25">
      <c r="A140" s="70" t="s">
        <v>486</v>
      </c>
    </row>
    <row r="141" ht="14.25">
      <c r="A141" s="70" t="s">
        <v>487</v>
      </c>
    </row>
    <row r="142" ht="14.25">
      <c r="A142" s="70" t="s">
        <v>488</v>
      </c>
    </row>
    <row r="143" ht="14.25">
      <c r="A143" s="70" t="s">
        <v>489</v>
      </c>
    </row>
    <row r="144" ht="14.25">
      <c r="A144" s="70" t="s">
        <v>490</v>
      </c>
    </row>
    <row r="145" ht="14.25">
      <c r="A145" s="70" t="s">
        <v>491</v>
      </c>
    </row>
    <row r="146" ht="14.25">
      <c r="A146" s="70" t="s">
        <v>492</v>
      </c>
    </row>
    <row r="147" ht="14.25">
      <c r="A147" s="70" t="s">
        <v>493</v>
      </c>
    </row>
  </sheetData>
  <sheetProtection sheet="1" objects="1" scenarios="1"/>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2:B62"/>
  <sheetViews>
    <sheetView zoomScale="85" zoomScaleNormal="85" zoomScalePageLayoutView="0" workbookViewId="0" topLeftCell="A6">
      <selection activeCell="B59" sqref="B59"/>
    </sheetView>
  </sheetViews>
  <sheetFormatPr defaultColWidth="10.7109375" defaultRowHeight="15"/>
  <cols>
    <col min="1" max="1" width="7.8515625" style="14" bestFit="1" customWidth="1"/>
    <col min="2" max="2" width="159.7109375" style="14" customWidth="1"/>
    <col min="3" max="16384" width="10.7109375" style="7" customWidth="1"/>
  </cols>
  <sheetData>
    <row r="2" ht="23.25">
      <c r="B2" s="87" t="s">
        <v>72</v>
      </c>
    </row>
    <row r="3" ht="15.75">
      <c r="B3" s="86"/>
    </row>
    <row r="4" ht="15.75">
      <c r="B4" s="86" t="s">
        <v>3</v>
      </c>
    </row>
    <row r="7" spans="1:2" ht="15.75">
      <c r="A7" s="74" t="s">
        <v>71</v>
      </c>
      <c r="B7" s="75" t="s">
        <v>333</v>
      </c>
    </row>
    <row r="8" spans="1:2" ht="15.75">
      <c r="A8" s="74" t="s">
        <v>71</v>
      </c>
      <c r="B8" s="75" t="s">
        <v>334</v>
      </c>
    </row>
    <row r="9" spans="1:2" ht="15.75">
      <c r="A9" s="74" t="s">
        <v>71</v>
      </c>
      <c r="B9" s="76" t="s">
        <v>335</v>
      </c>
    </row>
    <row r="10" spans="1:2" ht="15.75">
      <c r="A10" s="74" t="s">
        <v>71</v>
      </c>
      <c r="B10" s="76" t="s">
        <v>336</v>
      </c>
    </row>
    <row r="11" spans="1:2" ht="15.75">
      <c r="A11" s="74">
        <v>1</v>
      </c>
      <c r="B11" s="75" t="s">
        <v>337</v>
      </c>
    </row>
    <row r="12" spans="1:2" ht="15.75">
      <c r="A12" s="74">
        <f>A11+1</f>
        <v>2</v>
      </c>
      <c r="B12" s="75" t="s">
        <v>338</v>
      </c>
    </row>
    <row r="13" spans="1:2" ht="15.75">
      <c r="A13" s="74">
        <f aca="true" t="shared" si="0" ref="A13:A21">A12+1</f>
        <v>3</v>
      </c>
      <c r="B13" s="77" t="s">
        <v>339</v>
      </c>
    </row>
    <row r="14" spans="1:2" ht="40.5" customHeight="1">
      <c r="A14" s="74">
        <f t="shared" si="0"/>
        <v>4</v>
      </c>
      <c r="B14" s="78" t="s">
        <v>340</v>
      </c>
    </row>
    <row r="15" spans="1:2" ht="15">
      <c r="A15" s="209" t="s">
        <v>341</v>
      </c>
      <c r="B15" s="210"/>
    </row>
    <row r="16" spans="1:2" ht="30.75" customHeight="1">
      <c r="A16" s="74">
        <f>A14+1</f>
        <v>5</v>
      </c>
      <c r="B16" s="79" t="s">
        <v>342</v>
      </c>
    </row>
    <row r="17" spans="1:2" ht="15.75">
      <c r="A17" s="74">
        <f t="shared" si="0"/>
        <v>6</v>
      </c>
      <c r="B17" s="80" t="s">
        <v>343</v>
      </c>
    </row>
    <row r="18" spans="1:2" ht="15.75">
      <c r="A18" s="74">
        <f>A17+1</f>
        <v>7</v>
      </c>
      <c r="B18" s="77" t="s">
        <v>344</v>
      </c>
    </row>
    <row r="19" spans="1:2" ht="15.75">
      <c r="A19" s="74">
        <f>A18+1</f>
        <v>8</v>
      </c>
      <c r="B19" s="77" t="s">
        <v>345</v>
      </c>
    </row>
    <row r="20" spans="1:2" ht="15.75">
      <c r="A20" s="74">
        <f>A19+1</f>
        <v>9</v>
      </c>
      <c r="B20" s="81" t="s">
        <v>346</v>
      </c>
    </row>
    <row r="21" spans="1:2" ht="15.75">
      <c r="A21" s="74">
        <f t="shared" si="0"/>
        <v>10</v>
      </c>
      <c r="B21" s="75" t="s">
        <v>347</v>
      </c>
    </row>
    <row r="22" spans="1:2" ht="44.25" customHeight="1">
      <c r="A22" s="207">
        <v>11</v>
      </c>
      <c r="B22" s="82" t="s">
        <v>348</v>
      </c>
    </row>
    <row r="23" spans="1:2" ht="15">
      <c r="A23" s="207"/>
      <c r="B23" s="206"/>
    </row>
    <row r="24" spans="1:2" ht="15">
      <c r="A24" s="207"/>
      <c r="B24" s="206"/>
    </row>
    <row r="25" spans="1:2" ht="15">
      <c r="A25" s="207"/>
      <c r="B25" s="206"/>
    </row>
    <row r="26" spans="1:2" ht="15">
      <c r="A26" s="207"/>
      <c r="B26" s="206"/>
    </row>
    <row r="27" spans="1:2" ht="15">
      <c r="A27" s="207"/>
      <c r="B27" s="206"/>
    </row>
    <row r="28" spans="1:2" ht="15">
      <c r="A28" s="207"/>
      <c r="B28" s="206"/>
    </row>
    <row r="29" spans="1:2" ht="15">
      <c r="A29" s="207"/>
      <c r="B29" s="206"/>
    </row>
    <row r="30" spans="1:2" ht="15">
      <c r="A30" s="207"/>
      <c r="B30" s="206"/>
    </row>
    <row r="31" spans="1:2" ht="15">
      <c r="A31" s="207"/>
      <c r="B31" s="206"/>
    </row>
    <row r="32" spans="1:2" ht="41.25" customHeight="1">
      <c r="A32" s="74">
        <v>12</v>
      </c>
      <c r="B32" s="82" t="s">
        <v>349</v>
      </c>
    </row>
    <row r="33" spans="1:2" ht="34.5" customHeight="1">
      <c r="A33" s="74">
        <v>13</v>
      </c>
      <c r="B33" s="79" t="s">
        <v>350</v>
      </c>
    </row>
    <row r="34" spans="1:2" ht="45.75" customHeight="1">
      <c r="A34" s="74">
        <v>14</v>
      </c>
      <c r="B34" s="79" t="s">
        <v>351</v>
      </c>
    </row>
    <row r="35" spans="1:2" ht="101.25" customHeight="1">
      <c r="A35" s="207">
        <v>15</v>
      </c>
      <c r="B35" s="79" t="s">
        <v>352</v>
      </c>
    </row>
    <row r="36" spans="1:2" ht="113.25" customHeight="1">
      <c r="A36" s="207"/>
      <c r="B36" s="208"/>
    </row>
    <row r="37" spans="1:2" ht="45.75" customHeight="1">
      <c r="A37" s="207"/>
      <c r="B37" s="208"/>
    </row>
    <row r="38" spans="1:2" ht="45.75" customHeight="1">
      <c r="A38" s="207"/>
      <c r="B38" s="208"/>
    </row>
    <row r="39" spans="1:2" ht="45.75" customHeight="1">
      <c r="A39" s="207"/>
      <c r="B39" s="208"/>
    </row>
    <row r="40" spans="1:2" ht="45.75" customHeight="1">
      <c r="A40" s="207"/>
      <c r="B40" s="208"/>
    </row>
    <row r="41" spans="1:2" ht="45.75" customHeight="1">
      <c r="A41" s="207"/>
      <c r="B41" s="208"/>
    </row>
    <row r="42" spans="1:2" ht="170.25" customHeight="1">
      <c r="A42" s="74">
        <v>16</v>
      </c>
      <c r="B42" s="82" t="s">
        <v>353</v>
      </c>
    </row>
    <row r="43" spans="1:2" ht="21" customHeight="1">
      <c r="A43" s="75"/>
      <c r="B43" s="83" t="s">
        <v>68</v>
      </c>
    </row>
    <row r="44" spans="1:2" ht="69" customHeight="1">
      <c r="A44" s="74">
        <v>17</v>
      </c>
      <c r="B44" s="82" t="s">
        <v>67</v>
      </c>
    </row>
    <row r="45" spans="1:2" ht="159" customHeight="1">
      <c r="A45" s="74">
        <v>18</v>
      </c>
      <c r="B45" s="82" t="s">
        <v>354</v>
      </c>
    </row>
    <row r="46" spans="1:2" ht="174" customHeight="1">
      <c r="A46" s="74">
        <v>19</v>
      </c>
      <c r="B46" s="82" t="s">
        <v>355</v>
      </c>
    </row>
    <row r="47" spans="1:2" ht="23.25" customHeight="1">
      <c r="A47" s="75"/>
      <c r="B47" s="84" t="s">
        <v>69</v>
      </c>
    </row>
    <row r="48" spans="1:2" ht="70.5" customHeight="1">
      <c r="A48" s="74">
        <v>20</v>
      </c>
      <c r="B48" s="82" t="s">
        <v>70</v>
      </c>
    </row>
    <row r="49" spans="1:2" ht="91.5" customHeight="1">
      <c r="A49" s="74">
        <v>21</v>
      </c>
      <c r="B49" s="82" t="s">
        <v>356</v>
      </c>
    </row>
    <row r="50" spans="1:2" ht="98.25" customHeight="1">
      <c r="A50" s="74">
        <v>22</v>
      </c>
      <c r="B50" s="85" t="s">
        <v>357</v>
      </c>
    </row>
    <row r="51" spans="1:2" ht="91.5" customHeight="1">
      <c r="A51" s="74">
        <v>23</v>
      </c>
      <c r="B51" s="82" t="s">
        <v>358</v>
      </c>
    </row>
    <row r="52" spans="1:2" ht="72" customHeight="1">
      <c r="A52" s="74">
        <v>24</v>
      </c>
      <c r="B52" s="82" t="s">
        <v>359</v>
      </c>
    </row>
    <row r="53" spans="1:2" ht="48" customHeight="1">
      <c r="A53" s="74">
        <v>25</v>
      </c>
      <c r="B53" s="82" t="s">
        <v>360</v>
      </c>
    </row>
    <row r="54" spans="1:2" ht="65.25" customHeight="1">
      <c r="A54" s="74">
        <v>26</v>
      </c>
      <c r="B54" s="82" t="s">
        <v>361</v>
      </c>
    </row>
    <row r="55" spans="1:2" ht="46.5" customHeight="1">
      <c r="A55" s="74">
        <v>27</v>
      </c>
      <c r="B55" s="82" t="s">
        <v>362</v>
      </c>
    </row>
    <row r="56" spans="1:2" ht="227.25" customHeight="1">
      <c r="A56" s="74">
        <v>28</v>
      </c>
      <c r="B56" s="82" t="s">
        <v>363</v>
      </c>
    </row>
    <row r="57" spans="1:2" ht="41.25" customHeight="1">
      <c r="A57" s="74">
        <v>29</v>
      </c>
      <c r="B57" s="82" t="s">
        <v>364</v>
      </c>
    </row>
    <row r="58" spans="1:2" ht="44.25" customHeight="1">
      <c r="A58" s="74">
        <v>30</v>
      </c>
      <c r="B58" s="85" t="s">
        <v>365</v>
      </c>
    </row>
    <row r="59" spans="1:2" ht="34.5" customHeight="1">
      <c r="A59" s="74">
        <v>31</v>
      </c>
      <c r="B59" s="76" t="s">
        <v>366</v>
      </c>
    </row>
    <row r="60" spans="1:2" ht="15.75">
      <c r="A60" s="74">
        <v>32</v>
      </c>
      <c r="B60" s="75" t="s">
        <v>367</v>
      </c>
    </row>
    <row r="61" spans="1:2" ht="40.5" customHeight="1">
      <c r="A61" s="74">
        <v>33</v>
      </c>
      <c r="B61" s="85" t="s">
        <v>368</v>
      </c>
    </row>
    <row r="62" spans="1:2" ht="15.75">
      <c r="A62" s="74">
        <v>34</v>
      </c>
      <c r="B62" s="76" t="s">
        <v>369</v>
      </c>
    </row>
  </sheetData>
  <sheetProtection sheet="1" objects="1" scenarios="1"/>
  <mergeCells count="5">
    <mergeCell ref="B23:B31"/>
    <mergeCell ref="A22:A31"/>
    <mergeCell ref="B36:B41"/>
    <mergeCell ref="A35:A41"/>
    <mergeCell ref="A15:B15"/>
  </mergeCells>
  <hyperlinks>
    <hyperlink ref="B13" location="'Clasificacion del Riesgo'!A1" display="CLASE DEL RIESGO  :Identifique de acuerdo a la definicion, la clase o factor del riesgo  que impacta (Ver pestaña Clasificación de Riesgo)"/>
    <hyperlink ref="B33" location="'Tabla de Probabilidad'!A1" display="PROBABILIDAD: Es la posibilidad de que ocurra el riesgo. En la lista desplegable seleccione el número que corresponde a la probabilidad de ocurrencia del riesgo según  la siguiente tabla de probabilidad (Ver pestaña Tabla de Probabilidad)"/>
    <hyperlink ref="B34" location="'Tabla de Impacto'!A1" display="IMPACTO: Son las consecuencias o efectos  que traerían la materialización del riesgo en la Gobernacion de Santander en terminos economicos o reputacionales. En la lista desplegable seleccione el número que corresponde a la probabilidad de ocurrencia del r"/>
    <hyperlink ref="B16" location="'Tipo de Activo'!A1" display="TIPO DE ACTIVO DE INFORMACIÓN: Seleccione el tipo de activo de información según la siguiente tabla"/>
    <hyperlink ref="B18" location="'Propiedad SD Riesgo'!A1" display="PROPIEDAD DE SD RIESGO: Si se materializa el riesgo, que pilar de la seguridad de la información nos afecta (Ver pestaña Propiedad SD Riesgo)"/>
    <hyperlink ref="B19" location="'Factores de Riesgo'!A1" display="FACTORES DE RIESGO: Seleccione la fuente generadora del riesgo (Ver pestaña de Factores de Riesgo)"/>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3:H52"/>
  <sheetViews>
    <sheetView zoomScalePageLayoutView="0" workbookViewId="0" topLeftCell="A1">
      <selection activeCell="G28" sqref="G28"/>
    </sheetView>
  </sheetViews>
  <sheetFormatPr defaultColWidth="10.7109375" defaultRowHeight="15"/>
  <cols>
    <col min="1" max="1" width="10.7109375" style="7" customWidth="1"/>
    <col min="2" max="2" width="28.28125" style="7" customWidth="1"/>
    <col min="3" max="3" width="62.8515625" style="14" customWidth="1"/>
    <col min="4" max="4" width="11.421875" style="14" customWidth="1"/>
    <col min="5" max="6" width="10.7109375" style="7" customWidth="1"/>
    <col min="7" max="7" width="39.140625" style="14" bestFit="1" customWidth="1"/>
    <col min="8" max="8" width="11.421875" style="23" customWidth="1"/>
    <col min="9" max="16384" width="10.7109375" style="7" customWidth="1"/>
  </cols>
  <sheetData>
    <row r="3" spans="3:7" ht="15">
      <c r="C3" s="14" t="s">
        <v>118</v>
      </c>
      <c r="G3" s="14" t="s">
        <v>119</v>
      </c>
    </row>
    <row r="4" ht="15.75" thickBot="1"/>
    <row r="5" spans="3:8" ht="15.75" thickBot="1">
      <c r="C5" s="95" t="s">
        <v>115</v>
      </c>
      <c r="D5" s="95" t="s">
        <v>512</v>
      </c>
      <c r="G5" s="95" t="s">
        <v>116</v>
      </c>
      <c r="H5" s="95" t="s">
        <v>77</v>
      </c>
    </row>
    <row r="6" spans="2:8" ht="15.75" thickBot="1">
      <c r="B6" s="92"/>
      <c r="C6" s="29" t="s">
        <v>84</v>
      </c>
      <c r="D6" s="32" t="s">
        <v>87</v>
      </c>
      <c r="G6" s="28" t="s">
        <v>114</v>
      </c>
      <c r="H6" s="32" t="s">
        <v>112</v>
      </c>
    </row>
    <row r="7" spans="2:8" ht="15.75" thickBot="1">
      <c r="B7" s="92"/>
      <c r="C7" s="29" t="s">
        <v>85</v>
      </c>
      <c r="D7" s="32" t="s">
        <v>88</v>
      </c>
      <c r="G7" s="28" t="s">
        <v>111</v>
      </c>
      <c r="H7" s="32" t="s">
        <v>113</v>
      </c>
    </row>
    <row r="8" spans="2:8" ht="15.75" thickBot="1">
      <c r="B8" s="92"/>
      <c r="C8" s="29" t="s">
        <v>514</v>
      </c>
      <c r="D8" s="32" t="s">
        <v>515</v>
      </c>
      <c r="G8" s="90"/>
      <c r="H8" s="91"/>
    </row>
    <row r="9" spans="2:8" ht="15.75" thickBot="1">
      <c r="B9" s="92"/>
      <c r="C9" s="29" t="s">
        <v>494</v>
      </c>
      <c r="D9" s="32" t="s">
        <v>495</v>
      </c>
      <c r="G9" s="90"/>
      <c r="H9" s="91"/>
    </row>
    <row r="10" spans="2:4" ht="15.75" thickBot="1">
      <c r="B10" s="92"/>
      <c r="C10" s="29" t="s">
        <v>86</v>
      </c>
      <c r="D10" s="32" t="s">
        <v>89</v>
      </c>
    </row>
    <row r="11" spans="2:4" ht="15.75" thickBot="1">
      <c r="B11" s="92"/>
      <c r="C11" s="29" t="s">
        <v>92</v>
      </c>
      <c r="D11" s="32" t="s">
        <v>90</v>
      </c>
    </row>
    <row r="12" spans="2:7" ht="15.75" thickBot="1">
      <c r="B12" s="92"/>
      <c r="C12" s="29" t="s">
        <v>93</v>
      </c>
      <c r="D12" s="32" t="s">
        <v>91</v>
      </c>
      <c r="G12" s="14" t="s">
        <v>120</v>
      </c>
    </row>
    <row r="13" spans="2:4" ht="15.75" thickBot="1">
      <c r="B13" s="92"/>
      <c r="C13" s="29" t="s">
        <v>101</v>
      </c>
      <c r="D13" s="32" t="s">
        <v>100</v>
      </c>
    </row>
    <row r="14" spans="2:7" ht="15.75" thickBot="1">
      <c r="B14" s="92"/>
      <c r="C14" s="97" t="s">
        <v>503</v>
      </c>
      <c r="D14" s="96" t="s">
        <v>163</v>
      </c>
      <c r="G14" s="14" t="s">
        <v>117</v>
      </c>
    </row>
    <row r="15" spans="2:4" ht="15.75" thickBot="1">
      <c r="B15" s="92"/>
      <c r="C15" s="99" t="s">
        <v>534</v>
      </c>
      <c r="D15" s="96" t="s">
        <v>527</v>
      </c>
    </row>
    <row r="16" spans="2:4" ht="15.75" thickBot="1">
      <c r="B16" s="92"/>
      <c r="C16" s="99" t="s">
        <v>535</v>
      </c>
      <c r="D16" s="96" t="s">
        <v>528</v>
      </c>
    </row>
    <row r="17" spans="2:4" ht="15.75" thickBot="1">
      <c r="B17" s="92"/>
      <c r="C17" s="99" t="s">
        <v>536</v>
      </c>
      <c r="D17" s="96" t="s">
        <v>112</v>
      </c>
    </row>
    <row r="18" spans="2:4" ht="15.75" thickBot="1">
      <c r="B18" s="92"/>
      <c r="C18" s="99" t="s">
        <v>537</v>
      </c>
      <c r="D18" s="96" t="s">
        <v>529</v>
      </c>
    </row>
    <row r="19" spans="2:4" ht="15.75" thickBot="1">
      <c r="B19" s="92"/>
      <c r="C19" s="99" t="s">
        <v>538</v>
      </c>
      <c r="D19" s="96" t="s">
        <v>531</v>
      </c>
    </row>
    <row r="20" spans="2:4" ht="15.75" thickBot="1">
      <c r="B20" s="92"/>
      <c r="C20" s="99" t="s">
        <v>539</v>
      </c>
      <c r="D20" s="96" t="s">
        <v>530</v>
      </c>
    </row>
    <row r="21" spans="2:4" ht="15.75" thickBot="1">
      <c r="B21" s="92"/>
      <c r="C21" s="99" t="s">
        <v>540</v>
      </c>
      <c r="D21" s="96" t="s">
        <v>532</v>
      </c>
    </row>
    <row r="22" spans="2:4" ht="15.75" thickBot="1">
      <c r="B22" s="92"/>
      <c r="C22" s="100" t="s">
        <v>541</v>
      </c>
      <c r="D22" s="96" t="s">
        <v>533</v>
      </c>
    </row>
    <row r="23" spans="2:4" ht="15.75" thickBot="1">
      <c r="B23" s="93"/>
      <c r="C23" s="98" t="s">
        <v>82</v>
      </c>
      <c r="D23" s="32" t="s">
        <v>81</v>
      </c>
    </row>
    <row r="24" spans="2:7" ht="15.75" thickBot="1">
      <c r="B24" s="93"/>
      <c r="C24" s="28" t="s">
        <v>259</v>
      </c>
      <c r="D24" s="32" t="s">
        <v>260</v>
      </c>
      <c r="G24" s="14" t="s">
        <v>121</v>
      </c>
    </row>
    <row r="25" spans="2:4" ht="15.75" thickBot="1">
      <c r="B25" s="93"/>
      <c r="C25" s="28" t="s">
        <v>262</v>
      </c>
      <c r="D25" s="32" t="s">
        <v>261</v>
      </c>
    </row>
    <row r="26" spans="2:7" ht="15.75" thickBot="1">
      <c r="B26" s="94"/>
      <c r="C26" s="29" t="s">
        <v>511</v>
      </c>
      <c r="D26" s="33" t="s">
        <v>162</v>
      </c>
      <c r="G26" s="7"/>
    </row>
    <row r="27" spans="2:7" ht="15.75" thickBot="1">
      <c r="B27" s="94"/>
      <c r="C27" s="28" t="s">
        <v>542</v>
      </c>
      <c r="D27" s="33" t="s">
        <v>543</v>
      </c>
      <c r="G27" s="7"/>
    </row>
    <row r="28" spans="2:7" ht="15.75" thickBot="1">
      <c r="B28" s="94"/>
      <c r="C28" s="28" t="s">
        <v>544</v>
      </c>
      <c r="D28" s="33" t="s">
        <v>545</v>
      </c>
      <c r="G28" s="7"/>
    </row>
    <row r="29" spans="2:7" ht="15.75" thickBot="1">
      <c r="B29" s="94"/>
      <c r="C29" s="28" t="s">
        <v>546</v>
      </c>
      <c r="D29" s="33" t="s">
        <v>547</v>
      </c>
      <c r="G29" s="7"/>
    </row>
    <row r="30" spans="2:7" ht="15.75" thickBot="1">
      <c r="B30" s="94"/>
      <c r="C30" s="28" t="s">
        <v>548</v>
      </c>
      <c r="D30" s="33" t="s">
        <v>550</v>
      </c>
      <c r="G30" s="7"/>
    </row>
    <row r="31" spans="2:7" ht="15.75" thickBot="1">
      <c r="B31" s="94"/>
      <c r="C31" s="28" t="s">
        <v>549</v>
      </c>
      <c r="D31" s="33" t="s">
        <v>551</v>
      </c>
      <c r="G31" s="7"/>
    </row>
    <row r="32" spans="3:4" ht="15.75" thickBot="1">
      <c r="C32" s="29" t="s">
        <v>504</v>
      </c>
      <c r="D32" s="33" t="s">
        <v>164</v>
      </c>
    </row>
    <row r="33" spans="3:4" ht="15.75" thickBot="1">
      <c r="C33" s="29" t="s">
        <v>505</v>
      </c>
      <c r="D33" s="33" t="s">
        <v>165</v>
      </c>
    </row>
    <row r="34" spans="3:4" ht="15.75" thickBot="1">
      <c r="C34" s="29" t="s">
        <v>506</v>
      </c>
      <c r="D34" s="33" t="s">
        <v>166</v>
      </c>
    </row>
    <row r="35" spans="3:4" ht="15.75" thickBot="1">
      <c r="C35" s="29" t="s">
        <v>507</v>
      </c>
      <c r="D35" s="33" t="s">
        <v>167</v>
      </c>
    </row>
    <row r="36" spans="3:4" ht="15.75" thickBot="1">
      <c r="C36" s="28" t="s">
        <v>496</v>
      </c>
      <c r="D36" s="33" t="s">
        <v>497</v>
      </c>
    </row>
    <row r="37" spans="3:4" ht="15.75" thickBot="1">
      <c r="C37" s="28" t="s">
        <v>498</v>
      </c>
      <c r="D37" s="33" t="s">
        <v>499</v>
      </c>
    </row>
    <row r="38" spans="3:4" ht="15.75" thickBot="1">
      <c r="C38" s="28" t="s">
        <v>97</v>
      </c>
      <c r="D38" s="32" t="s">
        <v>102</v>
      </c>
    </row>
    <row r="39" spans="3:4" ht="15.75" thickBot="1">
      <c r="C39" s="28" t="s">
        <v>98</v>
      </c>
      <c r="D39" s="32" t="s">
        <v>103</v>
      </c>
    </row>
    <row r="40" spans="3:4" ht="15.75" thickBot="1">
      <c r="C40" s="28" t="s">
        <v>457</v>
      </c>
      <c r="D40" s="32" t="s">
        <v>501</v>
      </c>
    </row>
    <row r="41" spans="3:4" ht="15.75" thickBot="1">
      <c r="C41" s="28" t="s">
        <v>500</v>
      </c>
      <c r="D41" s="32" t="s">
        <v>502</v>
      </c>
    </row>
    <row r="42" spans="3:4" ht="15.75" thickBot="1">
      <c r="C42" s="28" t="s">
        <v>99</v>
      </c>
      <c r="D42" s="32" t="s">
        <v>104</v>
      </c>
    </row>
    <row r="43" spans="3:4" ht="15.75" thickBot="1">
      <c r="C43" s="29" t="s">
        <v>516</v>
      </c>
      <c r="D43" s="32" t="s">
        <v>170</v>
      </c>
    </row>
    <row r="44" spans="3:4" ht="15.75" thickBot="1">
      <c r="C44" s="28" t="s">
        <v>517</v>
      </c>
      <c r="D44" s="32" t="s">
        <v>522</v>
      </c>
    </row>
    <row r="45" spans="3:4" ht="30" thickBot="1">
      <c r="C45" s="30" t="s">
        <v>518</v>
      </c>
      <c r="D45" s="32" t="s">
        <v>526</v>
      </c>
    </row>
    <row r="46" spans="3:4" ht="15.75" thickBot="1">
      <c r="C46" s="28" t="s">
        <v>519</v>
      </c>
      <c r="D46" s="32" t="s">
        <v>523</v>
      </c>
    </row>
    <row r="47" spans="3:4" ht="15.75" thickBot="1">
      <c r="C47" s="28" t="s">
        <v>520</v>
      </c>
      <c r="D47" s="32" t="s">
        <v>524</v>
      </c>
    </row>
    <row r="48" spans="3:4" ht="15.75" thickBot="1">
      <c r="C48" s="28" t="s">
        <v>521</v>
      </c>
      <c r="D48" s="32" t="s">
        <v>525</v>
      </c>
    </row>
    <row r="49" spans="3:4" ht="15.75" thickBot="1">
      <c r="C49" s="29" t="s">
        <v>509</v>
      </c>
      <c r="D49" s="33" t="s">
        <v>168</v>
      </c>
    </row>
    <row r="50" spans="3:4" ht="15.75" thickBot="1">
      <c r="C50" s="29" t="s">
        <v>513</v>
      </c>
      <c r="D50" s="33" t="s">
        <v>495</v>
      </c>
    </row>
    <row r="51" spans="3:4" ht="15.75" thickBot="1">
      <c r="C51" s="29" t="s">
        <v>510</v>
      </c>
      <c r="D51" s="33" t="s">
        <v>169</v>
      </c>
    </row>
    <row r="52" spans="3:4" ht="15.75" thickBot="1">
      <c r="C52" s="29" t="s">
        <v>508</v>
      </c>
      <c r="D52" s="33" t="s">
        <v>161</v>
      </c>
    </row>
  </sheetData>
  <sheetProtection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3:C11"/>
  <sheetViews>
    <sheetView zoomScale="90" zoomScaleNormal="90" zoomScalePageLayoutView="0" workbookViewId="0" topLeftCell="A6">
      <selection activeCell="E6" sqref="E6"/>
    </sheetView>
  </sheetViews>
  <sheetFormatPr defaultColWidth="10.7109375" defaultRowHeight="15"/>
  <cols>
    <col min="1" max="1" width="10.7109375" style="7" customWidth="1"/>
    <col min="2" max="2" width="24.421875" style="7" customWidth="1"/>
    <col min="3" max="3" width="72.8515625" style="7" customWidth="1"/>
    <col min="4" max="16384" width="10.7109375" style="7" customWidth="1"/>
  </cols>
  <sheetData>
    <row r="3" spans="2:3" ht="15">
      <c r="B3" s="211" t="s">
        <v>31</v>
      </c>
      <c r="C3" s="211"/>
    </row>
    <row r="5" spans="2:3" ht="63.75" customHeight="1">
      <c r="B5" s="34" t="s">
        <v>23</v>
      </c>
      <c r="C5" s="35" t="s">
        <v>32</v>
      </c>
    </row>
    <row r="6" spans="2:3" ht="52.5" customHeight="1">
      <c r="B6" s="34" t="s">
        <v>24</v>
      </c>
      <c r="C6" s="35" t="s">
        <v>38</v>
      </c>
    </row>
    <row r="7" spans="2:3" ht="116.25" customHeight="1">
      <c r="B7" s="34" t="s">
        <v>25</v>
      </c>
      <c r="C7" s="35" t="s">
        <v>33</v>
      </c>
    </row>
    <row r="8" spans="2:3" ht="54.75" customHeight="1">
      <c r="B8" s="34" t="s">
        <v>26</v>
      </c>
      <c r="C8" s="35" t="s">
        <v>37</v>
      </c>
    </row>
    <row r="9" spans="2:3" ht="75.75" customHeight="1">
      <c r="B9" s="34" t="s">
        <v>27</v>
      </c>
      <c r="C9" s="35" t="s">
        <v>36</v>
      </c>
    </row>
    <row r="10" spans="2:3" ht="61.5" customHeight="1">
      <c r="B10" s="34" t="s">
        <v>28</v>
      </c>
      <c r="C10" s="35" t="s">
        <v>35</v>
      </c>
    </row>
    <row r="11" spans="2:3" ht="80.25" customHeight="1">
      <c r="B11" s="34" t="s">
        <v>29</v>
      </c>
      <c r="C11" s="35" t="s">
        <v>34</v>
      </c>
    </row>
  </sheetData>
  <sheetProtection sheet="1" objects="1" scenarios="1"/>
  <mergeCells count="1">
    <mergeCell ref="B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C14"/>
  <sheetViews>
    <sheetView zoomScalePageLayoutView="0" workbookViewId="0" topLeftCell="A1">
      <selection activeCell="C4" sqref="C4"/>
    </sheetView>
  </sheetViews>
  <sheetFormatPr defaultColWidth="10.7109375" defaultRowHeight="15"/>
  <cols>
    <col min="1" max="1" width="10.7109375" style="7" customWidth="1"/>
    <col min="2" max="2" width="23.8515625" style="14" customWidth="1"/>
    <col min="3" max="3" width="101.140625" style="14" customWidth="1"/>
    <col min="4" max="7" width="11.421875" style="14" customWidth="1"/>
    <col min="8" max="16384" width="10.7109375" style="7" customWidth="1"/>
  </cols>
  <sheetData>
    <row r="3" ht="15">
      <c r="C3" s="15" t="s">
        <v>122</v>
      </c>
    </row>
    <row r="4" ht="15.75" thickBot="1"/>
    <row r="5" spans="2:3" ht="15.75" thickBot="1">
      <c r="B5" s="16" t="s">
        <v>123</v>
      </c>
      <c r="C5" s="16" t="s">
        <v>124</v>
      </c>
    </row>
    <row r="6" spans="2:3" ht="137.25" customHeight="1" thickBot="1">
      <c r="B6" s="17" t="s">
        <v>311</v>
      </c>
      <c r="C6" s="18" t="s">
        <v>125</v>
      </c>
    </row>
    <row r="7" spans="2:3" ht="79.5" customHeight="1" thickBot="1">
      <c r="B7" s="17" t="s">
        <v>312</v>
      </c>
      <c r="C7" s="19" t="s">
        <v>126</v>
      </c>
    </row>
    <row r="8" spans="2:3" ht="47.25" customHeight="1" thickBot="1">
      <c r="B8" s="17" t="s">
        <v>313</v>
      </c>
      <c r="C8" s="19" t="s">
        <v>129</v>
      </c>
    </row>
    <row r="9" spans="2:3" ht="75.75" customHeight="1" thickBot="1">
      <c r="B9" s="17" t="s">
        <v>314</v>
      </c>
      <c r="C9" s="19" t="s">
        <v>130</v>
      </c>
    </row>
    <row r="10" spans="2:3" ht="53.25" customHeight="1" thickBot="1">
      <c r="B10" s="17" t="s">
        <v>315</v>
      </c>
      <c r="C10" s="19" t="s">
        <v>131</v>
      </c>
    </row>
    <row r="11" spans="2:3" ht="64.5" customHeight="1" thickBot="1">
      <c r="B11" s="20" t="s">
        <v>316</v>
      </c>
      <c r="C11" s="19" t="s">
        <v>132</v>
      </c>
    </row>
    <row r="12" spans="2:3" ht="64.5" customHeight="1" thickBot="1">
      <c r="B12" s="17" t="s">
        <v>317</v>
      </c>
      <c r="C12" s="19" t="s">
        <v>133</v>
      </c>
    </row>
    <row r="13" spans="2:3" ht="40.5" customHeight="1" thickBot="1">
      <c r="B13" s="17" t="s">
        <v>318</v>
      </c>
      <c r="C13" s="21" t="s">
        <v>134</v>
      </c>
    </row>
    <row r="14" spans="2:3" ht="29.25" customHeight="1" thickBot="1">
      <c r="B14" s="17" t="s">
        <v>127</v>
      </c>
      <c r="C14" s="22" t="s">
        <v>128</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C3:D10"/>
  <sheetViews>
    <sheetView zoomScale="90" zoomScaleNormal="90" zoomScalePageLayoutView="0" workbookViewId="0" topLeftCell="B1">
      <selection activeCell="D13" sqref="D13"/>
    </sheetView>
  </sheetViews>
  <sheetFormatPr defaultColWidth="10.7109375" defaultRowHeight="15"/>
  <cols>
    <col min="1" max="2" width="10.7109375" style="7" customWidth="1"/>
    <col min="3" max="3" width="27.00390625" style="14" customWidth="1"/>
    <col min="4" max="4" width="73.00390625" style="14" customWidth="1"/>
    <col min="5" max="16384" width="10.7109375" style="7" customWidth="1"/>
  </cols>
  <sheetData>
    <row r="3" ht="15">
      <c r="D3" s="15" t="s">
        <v>135</v>
      </c>
    </row>
    <row r="5" ht="15.75" thickBot="1"/>
    <row r="6" spans="3:4" ht="15.75" thickBot="1">
      <c r="C6" s="36" t="s">
        <v>136</v>
      </c>
      <c r="D6" s="36" t="s">
        <v>124</v>
      </c>
    </row>
    <row r="7" spans="3:4" ht="54" customHeight="1" thickBot="1">
      <c r="C7" s="20" t="s">
        <v>137</v>
      </c>
      <c r="D7" s="19" t="s">
        <v>141</v>
      </c>
    </row>
    <row r="8" spans="3:4" ht="55.5" customHeight="1" thickBot="1">
      <c r="C8" s="20" t="s">
        <v>138</v>
      </c>
      <c r="D8" s="19" t="s">
        <v>140</v>
      </c>
    </row>
    <row r="9" spans="3:4" ht="59.25" customHeight="1" thickBot="1">
      <c r="C9" s="20" t="s">
        <v>139</v>
      </c>
      <c r="D9" s="19" t="s">
        <v>142</v>
      </c>
    </row>
    <row r="10" ht="15">
      <c r="C10" s="14" t="s">
        <v>127</v>
      </c>
    </row>
  </sheetData>
  <sheetProtection sheet="1" objects="1" scenarios="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C2:E45"/>
  <sheetViews>
    <sheetView zoomScalePageLayoutView="0" workbookViewId="0" topLeftCell="A1">
      <selection activeCell="E50" sqref="E50"/>
    </sheetView>
  </sheetViews>
  <sheetFormatPr defaultColWidth="10.7109375" defaultRowHeight="15"/>
  <cols>
    <col min="1" max="2" width="10.7109375" style="7" customWidth="1"/>
    <col min="3" max="3" width="36.28125" style="7" customWidth="1"/>
    <col min="4" max="4" width="19.8515625" style="7" customWidth="1"/>
    <col min="5" max="5" width="45.421875" style="7" customWidth="1"/>
    <col min="6" max="16384" width="10.7109375" style="7" customWidth="1"/>
  </cols>
  <sheetData>
    <row r="1" ht="15.75" thickBot="1"/>
    <row r="2" spans="3:5" ht="21.75" thickBot="1">
      <c r="C2" s="37" t="s">
        <v>175</v>
      </c>
      <c r="D2" s="38"/>
      <c r="E2" s="37" t="s">
        <v>218</v>
      </c>
    </row>
    <row r="3" spans="3:5" ht="15">
      <c r="C3" s="39" t="s">
        <v>176</v>
      </c>
      <c r="D3" s="40"/>
      <c r="E3" s="39" t="s">
        <v>219</v>
      </c>
    </row>
    <row r="4" spans="3:5" ht="15">
      <c r="C4" s="41" t="s">
        <v>177</v>
      </c>
      <c r="D4" s="40"/>
      <c r="E4" s="41" t="s">
        <v>220</v>
      </c>
    </row>
    <row r="5" spans="3:5" ht="15">
      <c r="C5" s="41" t="s">
        <v>178</v>
      </c>
      <c r="D5" s="40"/>
      <c r="E5" s="41" t="s">
        <v>221</v>
      </c>
    </row>
    <row r="6" spans="3:5" ht="30">
      <c r="C6" s="41" t="s">
        <v>179</v>
      </c>
      <c r="D6" s="40"/>
      <c r="E6" s="41" t="s">
        <v>222</v>
      </c>
    </row>
    <row r="7" spans="3:5" ht="30">
      <c r="C7" s="41" t="s">
        <v>180</v>
      </c>
      <c r="D7" s="40"/>
      <c r="E7" s="41" t="s">
        <v>223</v>
      </c>
    </row>
    <row r="8" spans="3:5" ht="15">
      <c r="C8" s="41" t="s">
        <v>181</v>
      </c>
      <c r="D8" s="40"/>
      <c r="E8" s="41" t="s">
        <v>224</v>
      </c>
    </row>
    <row r="9" spans="3:5" ht="15">
      <c r="C9" s="41" t="s">
        <v>182</v>
      </c>
      <c r="D9" s="40"/>
      <c r="E9" s="41" t="s">
        <v>225</v>
      </c>
    </row>
    <row r="10" spans="3:5" ht="30">
      <c r="C10" s="41" t="s">
        <v>183</v>
      </c>
      <c r="D10" s="40"/>
      <c r="E10" s="41" t="s">
        <v>226</v>
      </c>
    </row>
    <row r="11" spans="3:5" ht="30">
      <c r="C11" s="41" t="s">
        <v>184</v>
      </c>
      <c r="D11" s="40"/>
      <c r="E11" s="41" t="s">
        <v>227</v>
      </c>
    </row>
    <row r="12" spans="3:5" ht="15">
      <c r="C12" s="41" t="s">
        <v>185</v>
      </c>
      <c r="D12" s="40"/>
      <c r="E12" s="41" t="s">
        <v>228</v>
      </c>
    </row>
    <row r="13" spans="3:5" ht="30">
      <c r="C13" s="41" t="s">
        <v>186</v>
      </c>
      <c r="D13" s="40"/>
      <c r="E13" s="41" t="s">
        <v>229</v>
      </c>
    </row>
    <row r="14" spans="3:5" ht="30">
      <c r="C14" s="41" t="s">
        <v>187</v>
      </c>
      <c r="D14" s="40"/>
      <c r="E14" s="41" t="s">
        <v>230</v>
      </c>
    </row>
    <row r="15" spans="3:5" ht="30">
      <c r="C15" s="41" t="s">
        <v>188</v>
      </c>
      <c r="D15" s="40"/>
      <c r="E15" s="41" t="s">
        <v>231</v>
      </c>
    </row>
    <row r="16" spans="3:5" ht="15">
      <c r="C16" s="41" t="s">
        <v>189</v>
      </c>
      <c r="D16" s="40"/>
      <c r="E16" s="41" t="s">
        <v>232</v>
      </c>
    </row>
    <row r="17" spans="3:5" ht="30">
      <c r="C17" s="41" t="s">
        <v>190</v>
      </c>
      <c r="D17" s="40"/>
      <c r="E17" s="41" t="s">
        <v>233</v>
      </c>
    </row>
    <row r="18" spans="3:5" ht="30">
      <c r="C18" s="41" t="s">
        <v>191</v>
      </c>
      <c r="D18" s="40"/>
      <c r="E18" s="41" t="s">
        <v>234</v>
      </c>
    </row>
    <row r="19" spans="3:5" ht="30">
      <c r="C19" s="41" t="s">
        <v>192</v>
      </c>
      <c r="D19" s="40"/>
      <c r="E19" s="41" t="s">
        <v>235</v>
      </c>
    </row>
    <row r="20" spans="3:5" ht="15">
      <c r="C20" s="41" t="s">
        <v>193</v>
      </c>
      <c r="D20" s="40"/>
      <c r="E20" s="41" t="s">
        <v>236</v>
      </c>
    </row>
    <row r="21" spans="3:5" ht="15">
      <c r="C21" s="41" t="s">
        <v>194</v>
      </c>
      <c r="D21" s="40"/>
      <c r="E21" s="41" t="s">
        <v>237</v>
      </c>
    </row>
    <row r="22" spans="3:5" ht="15">
      <c r="C22" s="41" t="s">
        <v>195</v>
      </c>
      <c r="D22" s="40"/>
      <c r="E22" s="41" t="s">
        <v>238</v>
      </c>
    </row>
    <row r="23" spans="3:5" ht="15">
      <c r="C23" s="41" t="s">
        <v>196</v>
      </c>
      <c r="D23" s="40"/>
      <c r="E23" s="41" t="s">
        <v>239</v>
      </c>
    </row>
    <row r="24" spans="3:5" ht="15">
      <c r="C24" s="41" t="s">
        <v>197</v>
      </c>
      <c r="D24" s="40"/>
      <c r="E24" s="41" t="s">
        <v>240</v>
      </c>
    </row>
    <row r="25" spans="3:5" ht="15">
      <c r="C25" s="41" t="s">
        <v>198</v>
      </c>
      <c r="D25" s="40"/>
      <c r="E25" s="41" t="s">
        <v>241</v>
      </c>
    </row>
    <row r="26" spans="3:5" ht="15">
      <c r="C26" s="41" t="s">
        <v>199</v>
      </c>
      <c r="D26" s="40"/>
      <c r="E26" s="41" t="s">
        <v>242</v>
      </c>
    </row>
    <row r="27" spans="3:5" ht="15">
      <c r="C27" s="41" t="s">
        <v>200</v>
      </c>
      <c r="D27" s="40"/>
      <c r="E27" s="41" t="s">
        <v>243</v>
      </c>
    </row>
    <row r="28" spans="3:5" ht="30">
      <c r="C28" s="41" t="s">
        <v>201</v>
      </c>
      <c r="D28" s="40"/>
      <c r="E28" s="41" t="s">
        <v>244</v>
      </c>
    </row>
    <row r="29" spans="3:5" ht="30">
      <c r="C29" s="41" t="s">
        <v>202</v>
      </c>
      <c r="D29" s="40"/>
      <c r="E29" s="41" t="s">
        <v>245</v>
      </c>
    </row>
    <row r="30" spans="3:5" ht="30">
      <c r="C30" s="41" t="s">
        <v>203</v>
      </c>
      <c r="D30" s="40"/>
      <c r="E30" s="41" t="s">
        <v>246</v>
      </c>
    </row>
    <row r="31" spans="3:5" ht="15">
      <c r="C31" s="41" t="s">
        <v>204</v>
      </c>
      <c r="D31" s="40"/>
      <c r="E31" s="41" t="s">
        <v>247</v>
      </c>
    </row>
    <row r="32" spans="3:5" ht="15">
      <c r="C32" s="41" t="s">
        <v>205</v>
      </c>
      <c r="D32" s="40"/>
      <c r="E32" s="41" t="s">
        <v>248</v>
      </c>
    </row>
    <row r="33" spans="3:5" ht="15">
      <c r="C33" s="41" t="s">
        <v>206</v>
      </c>
      <c r="D33" s="40"/>
      <c r="E33" s="41" t="s">
        <v>249</v>
      </c>
    </row>
    <row r="34" spans="3:5" ht="15">
      <c r="C34" s="41" t="s">
        <v>207</v>
      </c>
      <c r="D34" s="40"/>
      <c r="E34" s="41" t="s">
        <v>250</v>
      </c>
    </row>
    <row r="35" spans="3:5" ht="15">
      <c r="C35" s="41" t="s">
        <v>208</v>
      </c>
      <c r="D35" s="40"/>
      <c r="E35" s="41" t="s">
        <v>251</v>
      </c>
    </row>
    <row r="36" spans="3:5" ht="30">
      <c r="C36" s="41" t="s">
        <v>209</v>
      </c>
      <c r="D36" s="40"/>
      <c r="E36" s="41" t="s">
        <v>252</v>
      </c>
    </row>
    <row r="37" spans="3:5" ht="30">
      <c r="C37" s="41" t="s">
        <v>210</v>
      </c>
      <c r="D37" s="40"/>
      <c r="E37" s="41" t="s">
        <v>253</v>
      </c>
    </row>
    <row r="38" spans="3:5" ht="15">
      <c r="C38" s="41" t="s">
        <v>211</v>
      </c>
      <c r="D38" s="40"/>
      <c r="E38" s="41" t="s">
        <v>254</v>
      </c>
    </row>
    <row r="39" spans="3:5" ht="30">
      <c r="C39" s="41" t="s">
        <v>212</v>
      </c>
      <c r="D39" s="40"/>
      <c r="E39" s="41" t="s">
        <v>255</v>
      </c>
    </row>
    <row r="40" spans="3:5" ht="30.75" thickBot="1">
      <c r="C40" s="41" t="s">
        <v>213</v>
      </c>
      <c r="D40" s="40"/>
      <c r="E40" s="42" t="s">
        <v>256</v>
      </c>
    </row>
    <row r="41" spans="3:4" ht="30">
      <c r="C41" s="41" t="s">
        <v>214</v>
      </c>
      <c r="D41" s="40"/>
    </row>
    <row r="42" spans="3:4" ht="15">
      <c r="C42" s="41" t="s">
        <v>215</v>
      </c>
      <c r="D42" s="40"/>
    </row>
    <row r="43" spans="3:4" ht="15">
      <c r="C43" s="41" t="s">
        <v>216</v>
      </c>
      <c r="D43" s="40"/>
    </row>
    <row r="44" spans="3:4" ht="15.75" thickBot="1">
      <c r="C44" s="43" t="s">
        <v>217</v>
      </c>
      <c r="D44" s="40"/>
    </row>
    <row r="45" spans="3:4" ht="21">
      <c r="C45" s="44"/>
      <c r="D45" s="44"/>
    </row>
  </sheetData>
  <sheetProtection sheet="1" objects="1" scenarios="1"/>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C5:E10"/>
  <sheetViews>
    <sheetView zoomScale="80" zoomScaleNormal="80" zoomScalePageLayoutView="0" workbookViewId="0" topLeftCell="B1">
      <selection activeCell="H6" sqref="H6"/>
    </sheetView>
  </sheetViews>
  <sheetFormatPr defaultColWidth="10.7109375" defaultRowHeight="15"/>
  <cols>
    <col min="1" max="2" width="10.7109375" style="7" customWidth="1"/>
    <col min="3" max="3" width="21.7109375" style="7" customWidth="1"/>
    <col min="4" max="4" width="37.28125" style="7" customWidth="1"/>
    <col min="5" max="5" width="47.140625" style="7" customWidth="1"/>
    <col min="6" max="16384" width="10.7109375" style="7" customWidth="1"/>
  </cols>
  <sheetData>
    <row r="4" ht="15.75" thickBot="1"/>
    <row r="5" spans="3:5" ht="15.75" thickBot="1">
      <c r="C5" s="45" t="s">
        <v>143</v>
      </c>
      <c r="D5" s="45" t="s">
        <v>144</v>
      </c>
      <c r="E5" s="45" t="s">
        <v>124</v>
      </c>
    </row>
    <row r="6" spans="3:5" ht="155.25" customHeight="1" thickBot="1">
      <c r="C6" s="17" t="s">
        <v>145</v>
      </c>
      <c r="D6" s="19" t="s">
        <v>146</v>
      </c>
      <c r="E6" s="19" t="s">
        <v>151</v>
      </c>
    </row>
    <row r="7" spans="3:5" ht="125.25" customHeight="1" thickBot="1">
      <c r="C7" s="20" t="s">
        <v>147</v>
      </c>
      <c r="D7" s="19" t="s">
        <v>152</v>
      </c>
      <c r="E7" s="31" t="s">
        <v>156</v>
      </c>
    </row>
    <row r="8" spans="3:5" ht="142.5" customHeight="1" thickBot="1">
      <c r="C8" s="17" t="s">
        <v>148</v>
      </c>
      <c r="D8" s="19" t="s">
        <v>153</v>
      </c>
      <c r="E8" s="31" t="s">
        <v>157</v>
      </c>
    </row>
    <row r="9" spans="3:5" ht="139.5" customHeight="1" thickBot="1">
      <c r="C9" s="17" t="s">
        <v>149</v>
      </c>
      <c r="D9" s="19" t="s">
        <v>154</v>
      </c>
      <c r="E9" s="30" t="s">
        <v>158</v>
      </c>
    </row>
    <row r="10" spans="3:5" ht="111.75" customHeight="1" thickBot="1">
      <c r="C10" s="20" t="s">
        <v>150</v>
      </c>
      <c r="D10" s="19" t="s">
        <v>155</v>
      </c>
      <c r="E10" s="31" t="s">
        <v>159</v>
      </c>
    </row>
  </sheetData>
  <sheetProtection sheet="1" objects="1" scenario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C5:G12"/>
  <sheetViews>
    <sheetView zoomScale="110" zoomScaleNormal="110" zoomScalePageLayoutView="0" workbookViewId="0" topLeftCell="A3">
      <selection activeCell="I11" sqref="I11"/>
    </sheetView>
  </sheetViews>
  <sheetFormatPr defaultColWidth="10.7109375" defaultRowHeight="15"/>
  <cols>
    <col min="1" max="2" width="10.7109375" style="7" customWidth="1"/>
    <col min="3" max="3" width="8.421875" style="7" customWidth="1"/>
    <col min="4" max="4" width="17.140625" style="7" customWidth="1"/>
    <col min="5" max="6" width="35.00390625" style="7" customWidth="1"/>
    <col min="7" max="7" width="18.00390625" style="7" customWidth="1"/>
    <col min="8" max="16384" width="10.7109375" style="7" customWidth="1"/>
  </cols>
  <sheetData>
    <row r="4" ht="15.75" thickBot="1"/>
    <row r="5" spans="3:7" ht="15.75" thickBot="1">
      <c r="C5" s="212" t="s">
        <v>39</v>
      </c>
      <c r="D5" s="213"/>
      <c r="E5" s="213"/>
      <c r="F5" s="213"/>
      <c r="G5" s="214"/>
    </row>
    <row r="6" spans="3:7" ht="15">
      <c r="C6" s="215" t="s">
        <v>40</v>
      </c>
      <c r="D6" s="217" t="s">
        <v>41</v>
      </c>
      <c r="E6" s="217" t="s">
        <v>267</v>
      </c>
      <c r="F6" s="217" t="s">
        <v>268</v>
      </c>
      <c r="G6" s="217" t="s">
        <v>42</v>
      </c>
    </row>
    <row r="7" spans="3:7" ht="15.75" thickBot="1">
      <c r="C7" s="216"/>
      <c r="D7" s="218"/>
      <c r="E7" s="218"/>
      <c r="F7" s="218"/>
      <c r="G7" s="218"/>
    </row>
    <row r="8" spans="3:7" ht="33.75" customHeight="1" thickBot="1">
      <c r="C8" s="46">
        <v>1</v>
      </c>
      <c r="D8" s="47" t="s">
        <v>19</v>
      </c>
      <c r="E8" s="48" t="s">
        <v>43</v>
      </c>
      <c r="F8" s="48" t="s">
        <v>269</v>
      </c>
      <c r="G8" s="49">
        <v>0.2</v>
      </c>
    </row>
    <row r="9" spans="3:7" ht="42.75" customHeight="1" thickBot="1">
      <c r="C9" s="50">
        <v>2</v>
      </c>
      <c r="D9" s="51" t="s">
        <v>20</v>
      </c>
      <c r="E9" s="48" t="s">
        <v>44</v>
      </c>
      <c r="F9" s="48" t="s">
        <v>270</v>
      </c>
      <c r="G9" s="49">
        <v>0.4</v>
      </c>
    </row>
    <row r="10" spans="3:7" ht="64.5" customHeight="1" thickBot="1">
      <c r="C10" s="46">
        <v>3</v>
      </c>
      <c r="D10" s="52" t="s">
        <v>21</v>
      </c>
      <c r="E10" s="48" t="s">
        <v>45</v>
      </c>
      <c r="F10" s="48" t="s">
        <v>271</v>
      </c>
      <c r="G10" s="49">
        <v>0.6</v>
      </c>
    </row>
    <row r="11" spans="3:7" ht="60" customHeight="1" thickBot="1">
      <c r="C11" s="53">
        <v>4</v>
      </c>
      <c r="D11" s="54" t="s">
        <v>22</v>
      </c>
      <c r="E11" s="55" t="s">
        <v>46</v>
      </c>
      <c r="F11" s="55" t="s">
        <v>272</v>
      </c>
      <c r="G11" s="56">
        <v>0.8</v>
      </c>
    </row>
    <row r="12" spans="3:7" ht="29.25" thickBot="1">
      <c r="C12" s="57">
        <v>5</v>
      </c>
      <c r="D12" s="58" t="s">
        <v>47</v>
      </c>
      <c r="E12" s="55" t="s">
        <v>48</v>
      </c>
      <c r="F12" s="55" t="s">
        <v>273</v>
      </c>
      <c r="G12" s="56">
        <v>1</v>
      </c>
    </row>
  </sheetData>
  <sheetProtection sheet="1" objects="1" scenarios="1"/>
  <mergeCells count="6">
    <mergeCell ref="C5:G5"/>
    <mergeCell ref="C6:C7"/>
    <mergeCell ref="D6:D7"/>
    <mergeCell ref="E6:E7"/>
    <mergeCell ref="G6:G7"/>
    <mergeCell ref="F6: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dc:creator>
  <cp:keywords/>
  <dc:description/>
  <cp:lastModifiedBy>JOVANY</cp:lastModifiedBy>
  <cp:lastPrinted>2021-11-26T21:11:26Z</cp:lastPrinted>
  <dcterms:created xsi:type="dcterms:W3CDTF">2020-06-23T03:18:20Z</dcterms:created>
  <dcterms:modified xsi:type="dcterms:W3CDTF">2021-12-02T17:04:22Z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