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Priorización  R.C" sheetId="1" r:id="rId1"/>
    <sheet name="Parámetros" sheetId="2" r:id="rId2"/>
    <sheet name="Orientaciones Grales." sheetId="3" r:id="rId3"/>
  </sheets>
  <definedNames>
    <definedName name="Ciclo_Rotación_Calif">'Parámetros'!$C$62:$C$66</definedName>
    <definedName name="Ciclo_Rotación_Def">'Parámetros'!$B$62:$B$66</definedName>
    <definedName name="Impacto_Obj_Est_Calif">'Parámetros'!$C$30:$C$34</definedName>
    <definedName name="Impacto_Obj_Est_Def">'Parámetros'!$B$30:$B$34</definedName>
    <definedName name="Impacto_Ppto_Calif">'Parámetros'!$E$45:$E$49</definedName>
    <definedName name="Impacto_Ppto_Def">'Parámetros'!$B$45:$B$49</definedName>
    <definedName name="Nivel_Criticidad">'Parámetros'!$E$54:$G$58</definedName>
    <definedName name="Nivel_Directivo_Calif">'Parámetros'!$C$22:$C$26</definedName>
    <definedName name="Nivel_Directivo_Def">'Parámetros'!$B$22:$B$26</definedName>
    <definedName name="Nivel_Directivo_Def_PQR">'Parámetros'!$D$22:$D$26</definedName>
    <definedName name="Result_Aud_Ant_Calif">'Parámetros'!$C$37:$C$41</definedName>
    <definedName name="Result_Aud_Ant_Def">'Parámetros'!$B$37:$B$41</definedName>
    <definedName name="Tiempo_Ult_Aud_Calif">'Parámetros'!$E$14:$E$18</definedName>
    <definedName name="Tiempo_Ult_Aud_Def">'Parámetros'!$B$14:$B$18</definedName>
  </definedNames>
  <calcPr fullCalcOnLoad="1"/>
</workbook>
</file>

<file path=xl/comments2.xml><?xml version="1.0" encoding="utf-8"?>
<comments xmlns="http://schemas.openxmlformats.org/spreadsheetml/2006/main">
  <authors>
    <author>DORLEY ENRIQUE LEON LOPEZ</author>
  </authors>
  <commentList>
    <comment ref="C3" authorId="0">
      <text>
        <r>
          <rPr>
            <sz val="9"/>
            <rFont val="Tahoma"/>
            <family val="2"/>
          </rPr>
          <t>Diligenciar esta casilla con el presupuesto de gastos de la entidad.</t>
        </r>
      </text>
    </comment>
  </commentList>
</comments>
</file>

<file path=xl/sharedStrings.xml><?xml version="1.0" encoding="utf-8"?>
<sst xmlns="http://schemas.openxmlformats.org/spreadsheetml/2006/main" count="187" uniqueCount="156">
  <si>
    <t>Mayor &gt;=20 y &lt;50%</t>
  </si>
  <si>
    <t>3 a 4 hallazgos abiertos</t>
  </si>
  <si>
    <t>2 objetivos estratégicos asociados</t>
  </si>
  <si>
    <t>De 5 a 6 PQR</t>
  </si>
  <si>
    <t>&gt; 2 años &lt;= 3 años</t>
  </si>
  <si>
    <t>DIRECCIÓN Y COMUNICACIÓN</t>
  </si>
  <si>
    <t>COMPETITIVIDAD</t>
  </si>
  <si>
    <t>MEDIO AMBIENTE</t>
  </si>
  <si>
    <t>CONTROL Y EVALUACIÓN</t>
  </si>
  <si>
    <t>ADMINISTRACIÓN INSTITUCIONAL
TALENTO HUMANO</t>
  </si>
  <si>
    <t>ADMINISTRACIÓN INSTITUCIONAL
RECURSOS FÍSICOS</t>
  </si>
  <si>
    <t>ADMINISTRACIÓN INSTITUCIONAL
GESTIÓN DOCUMENTAL</t>
  </si>
  <si>
    <t xml:space="preserve">ADMINISTRACIÓN INSTITUCIONAL
FONDO DE PENSIONES TERRITORIAL </t>
  </si>
  <si>
    <t>ADMINISTRACIÓN INSTITUCIONAL
CONTROL DISCIPLINARIO</t>
  </si>
  <si>
    <t>ADMINISTRACIÓN INSTITUCIONAL
CONTRATACIÓN DE BIENES Y SERVICIOS</t>
  </si>
  <si>
    <t>GESTIÓN FINANCIERA</t>
  </si>
  <si>
    <t>TÉCNOLOGIA DE LA INFORMACIÓN Y LA COMUNICACIÓN</t>
  </si>
  <si>
    <t>JURÍDICA</t>
  </si>
  <si>
    <t>GESTIÓN EDUCATIVA</t>
  </si>
  <si>
    <t>SALUD Y SEGURIDAD SOCIAL</t>
  </si>
  <si>
    <t>SEGURIDAD Y CONVIVENCIA
INTERIOR</t>
  </si>
  <si>
    <t>SEGURIDAD Y CONVIVENCIA
GESTIÓN DEL RIESGO</t>
  </si>
  <si>
    <t>DESARROLLO SOSTENIBLE Y COMPETITIVO
VIVIENDA Y HABITAT SOSTENIBLE</t>
  </si>
  <si>
    <t>DESARROLLO SOSTENIBLE Y COMPETITIVO
INFRAESTRUCTURA PÚBLICA</t>
  </si>
  <si>
    <t>No tiene objetivo asociado</t>
  </si>
  <si>
    <t>DESARROLLO SOSTENIBLE Y COMPETITIVO
AGRICULTURA</t>
  </si>
  <si>
    <t>Insignificante &lt;1%</t>
  </si>
  <si>
    <t>DESARROLLO SOSTENIBLE Y COMPETITIVO
DESARROLLO SOCIAL</t>
  </si>
  <si>
    <t>1 a 2 hallazgos abiertos</t>
  </si>
  <si>
    <t>Sin PQR</t>
  </si>
  <si>
    <t>&lt;= 1 año</t>
  </si>
  <si>
    <t>DESARROLLO SOSTENIBLE Y COMPETITIVO
CULTURA Y TURISMO</t>
  </si>
  <si>
    <t>7 o más PQR</t>
  </si>
  <si>
    <t>DESARROLLO SOSTENIBLE Y COMPETITIVO
MUJER Y EQUIDAD DE GÉNERO</t>
  </si>
  <si>
    <t>Catastrófico &gt;= 50%</t>
  </si>
  <si>
    <t>7 o más hallazgos abiertos</t>
  </si>
  <si>
    <t>4 o más objetivos estratégicos asociados</t>
  </si>
  <si>
    <t>&gt; 4 años</t>
  </si>
  <si>
    <t>ATENCIÓN AL CIUDADANO</t>
  </si>
  <si>
    <t>5 a 6 hallazgos abiertos</t>
  </si>
  <si>
    <t>3 objetivos estratégicos asociados</t>
  </si>
  <si>
    <t>&gt; 3 años &lt;= 4 años</t>
  </si>
  <si>
    <t>SISTEMAS INTEGRADOS DE GESTIÓN-SST</t>
  </si>
  <si>
    <t>Moderado &gt;=5% y &lt;20%</t>
  </si>
  <si>
    <t>De 3 a 4 PQR</t>
  </si>
  <si>
    <t>SISTEMAS INTEGRADOS DE GESTIÓN-SGA</t>
  </si>
  <si>
    <t>Menor &gt;=1% y &lt;5%</t>
  </si>
  <si>
    <t>1 objetivo estratégico asociado</t>
  </si>
  <si>
    <t>De 1 a 2 PQR</t>
  </si>
  <si>
    <t>&gt; 1 año &lt;= 2 años</t>
  </si>
  <si>
    <t>SISTEMAS INTEGRADOS DE GESTIÓN-SGC</t>
  </si>
  <si>
    <t>PLANIFICACIÓN ESTRATEGICA</t>
  </si>
  <si>
    <t>Priorización de Auditorías Basadas en Riesgos año 4</t>
  </si>
  <si>
    <t>Priorización de Auditorías Basadas en Riesgos año 3</t>
  </si>
  <si>
    <t>Priorización de Auditorías Basadas en Riesgos año 2</t>
  </si>
  <si>
    <t>Priorización de Auditorías Basadas en Riesgos año 1</t>
  </si>
  <si>
    <t>Ciclo de Rotación auditorías</t>
  </si>
  <si>
    <t>Nivel de criticidad</t>
  </si>
  <si>
    <t>Ponderación</t>
  </si>
  <si>
    <t>Impacto en el presupuesto (Calificación)</t>
  </si>
  <si>
    <t>Impacto en el presupuesto (Criterios)</t>
  </si>
  <si>
    <t>Resultados auditorías anteriores internas y externas  (Calificación)</t>
  </si>
  <si>
    <t>Resultados auditorías anteriores internas y externas  (Criterios)</t>
  </si>
  <si>
    <t>Cantidad de objetivos estratégicos asociados (Calificación)</t>
  </si>
  <si>
    <t>Cantidad de objetivos estratégicos asociados (Criterios)</t>
  </si>
  <si>
    <t>Cantidad PQR - Calificación</t>
  </si>
  <si>
    <t>Cantidad PQR (Criterios)</t>
  </si>
  <si>
    <t>Tiempo transcurrido desde última auditoría (Calificación)</t>
  </si>
  <si>
    <t>Tiempo transcurrido desde última auditoría (Criterio)</t>
  </si>
  <si>
    <t>RIESGO INHERENTE Ponderación de Riesgos del Proceso</t>
  </si>
  <si>
    <t>Total</t>
  </si>
  <si>
    <t>Bajo</t>
  </si>
  <si>
    <t>Moderado</t>
  </si>
  <si>
    <t>Alto</t>
  </si>
  <si>
    <t>Extremo</t>
  </si>
  <si>
    <t>ASPECTOS EVALUABLES
UNIDADES AUDITABLES
(Proceso/Proyecto/Procedimiento/Area funcional/ Unidad de negocio/Unidad desconcentrada/ Plan/ Programa/Sistema de Gestión o de control/ Aspectos de TIC/ Otras Temáticas)</t>
  </si>
  <si>
    <t xml:space="preserve">RIESGO INHERENTE
</t>
  </si>
  <si>
    <t>Tiene un riesgo en calificación Extrema</t>
  </si>
  <si>
    <t>Tiene un riesgo o más en calificación Alta</t>
  </si>
  <si>
    <t>Tiene un riesgo o más en Calificación Moderada</t>
  </si>
  <si>
    <t>Los  riesgos estan en zona baja (zona de aceptacion)</t>
  </si>
  <si>
    <t>No tiene Riesgos Asociado</t>
  </si>
  <si>
    <t>Nivel riesgo inherente</t>
  </si>
  <si>
    <t>&gt;= 4</t>
  </si>
  <si>
    <t>Cada año</t>
  </si>
  <si>
    <t>&gt;=3 &lt;4</t>
  </si>
  <si>
    <t>Cada 2 años</t>
  </si>
  <si>
    <t>&gt;=2 &lt;3</t>
  </si>
  <si>
    <t>Cada 3 años</t>
  </si>
  <si>
    <t>&gt;=1.5 &lt;2</t>
  </si>
  <si>
    <t>Cada 4 años</t>
  </si>
  <si>
    <t>Bajo (Priorizado)</t>
  </si>
  <si>
    <t>&lt; 1.5</t>
  </si>
  <si>
    <t>No auditar</t>
  </si>
  <si>
    <t>Ciclo de rotación</t>
  </si>
  <si>
    <t>Rojo</t>
  </si>
  <si>
    <t>Naranja</t>
  </si>
  <si>
    <t>Amarillo</t>
  </si>
  <si>
    <t>Verde</t>
  </si>
  <si>
    <t>PRESUPUETO DE INGRESOS Y GASTOS ISSAI 1320 A4</t>
  </si>
  <si>
    <t>Impacto en el presupuesto</t>
  </si>
  <si>
    <t>Podría tomarse Criterio materialidad Contable</t>
  </si>
  <si>
    <t>Total presupuesto egresos entidad aprobado para la vigencia</t>
  </si>
  <si>
    <t>Sin hallazgos abiertos</t>
  </si>
  <si>
    <t>Resultados auditorías anteriores</t>
  </si>
  <si>
    <t>Objetivos estratégicos asociados</t>
  </si>
  <si>
    <t>Temas de seguimiento alta direccion  con el  mayor valor de repeticion en un periodo de seis meses ( 8 o mas seguimientos en diferentes comites)</t>
  </si>
  <si>
    <t>Entre 8 ó mas seguimientos por alta dirección</t>
  </si>
  <si>
    <t>Temas de seguimiento alta direccion con el segundo mayor valor de repeticion en un periodo de seis meses( entre 6 y 7 seguimientos en diferentes comites)</t>
  </si>
  <si>
    <t>Entre 6 y 7 seguimientos por alta dirección</t>
  </si>
  <si>
    <t>Temas de seguimiento alta direccion con ante peúltimo valor de repeticion en un periodo de seis meses ( entre 4 y 5 seguimientos en diferentes comites)</t>
  </si>
  <si>
    <t>Entre 4 y 5 seguimientos por alta dirección</t>
  </si>
  <si>
    <t>Temas de seguimiento alta direccion con penúltimo valor de repeticion en un periodo de seis meses( entre 2 y 3 seguimientos en diferentes comites)</t>
  </si>
  <si>
    <t>Entre 2 y 3 seguimientos por alta dirección</t>
  </si>
  <si>
    <t>Temas de seguimiento alta direccion con menor repeticion en un periodo de seis meses ( menos de 2 seguimientos en diferentes comites)</t>
  </si>
  <si>
    <t>Menos de 2 seguimientos por alta dirección</t>
  </si>
  <si>
    <t>CANTIDAD PQR</t>
  </si>
  <si>
    <t>Nivel_Directivo</t>
  </si>
  <si>
    <t>Tiempo transcurrido desde última auditoría</t>
  </si>
  <si>
    <t>Puntajes</t>
  </si>
  <si>
    <t>CUIDADO! SOLO LAS CELDAS QUE APARECEN CON ESTE COLOR DE RELLENO PUEDEN SER EDITADAS</t>
  </si>
  <si>
    <t>HOJA "PARÁMETROS"</t>
  </si>
  <si>
    <t>En la hoja "Parámetros" aparecen los criterios, rangos de calificación y demas aspectos tenidos en cuenta para cada variable de priorización que aparece en las hojas de Priorización A o B, que sirven de base para las listas desplegables y fórmulas de cálculo.</t>
  </si>
  <si>
    <r>
      <t xml:space="preserve">
</t>
    </r>
    <r>
      <rPr>
        <b/>
        <sz val="11"/>
        <rFont val="Calibri"/>
        <family val="2"/>
      </rPr>
      <t>PRIORIZACION A / PRIORIZACION B</t>
    </r>
    <r>
      <rPr>
        <b/>
        <sz val="11"/>
        <color indexed="30"/>
        <rFont val="Calibri"/>
        <family val="2"/>
      </rPr>
      <t xml:space="preserve">
</t>
    </r>
  </si>
  <si>
    <t>Encontrará dos opciones de Matriz de Priorización: "Priorización A" que incluye "Intereses de la Alta Dirección" pero no incluye "Cantidad de PQR" y  "Priorización B" que incluye "Cantidad de PQR" pero no incluye "Intereses de la Alta Dirección". Utilice la que mas se amolde a su entidad.</t>
  </si>
  <si>
    <t xml:space="preserve">
Requerimientos del Comité de Control Interno, Alta Dirección o entes reguladores (Informes de ley)
</t>
  </si>
  <si>
    <t>Los requerimientos de la alta dirección o requerimientos regulatorios, no deben ser diligenciados en la Matriz de Priorización del Universo de Auditoría, por cuanto es obligatoria su inclusión en el Plan Anual de Auditoría de cada año.</t>
  </si>
  <si>
    <t>Porcentajes de cada variable de priorización</t>
  </si>
  <si>
    <t>Cada entidad se encuentra en la libertad de decidir el nivel de importancia (peso porcentual) que va a tener cada variable de priorización, siempre y cuando la sumatoria de porcentajes no supere el 100%. En caso que por error se supere el 100% aparecerá un mensaje de alerta para que se se corrijan los porcentajes.</t>
  </si>
  <si>
    <t>Explicaciones Para realizar la ponderación de Riesgos.</t>
  </si>
  <si>
    <t>En la hoja "Parámetros" aparece la explicación de las calificaciones con base en el numero de riesgos que aparezca por nivel de criticidad para cada unidad auditable.  Para este criterio de priorización aparecen varias columnas editables para registrar la cantidad de riesgos inherentes de cada aspecto evaluable (unidad auditable) por cada nivel o zona de riesgo, así como otras columnas que no se deben editar y que son requeridas para aplicar los criterios de calificación en cada variable hasta obtener el puntaje total ponderado de riesgos, el nivel de riesgo ponderado y semaforizado, y la calificación correspondiente  en escala de 1 a 5.</t>
  </si>
  <si>
    <t>Tiempo transcurrido desde la última auditoría</t>
  </si>
  <si>
    <t>Solo se debe seleccionar de la lista desplegable la cantidad de años transcurridos desde la última auditoría a cada aspecto evaluable o temática registrada.</t>
  </si>
  <si>
    <t>Temas de interes de la alta Dirección o el Comité de Coordinación de Control Interno</t>
  </si>
  <si>
    <t>Casilla desplegable que permite seleccionar la cantidad de veces que esa temática es objeto de seguimiento en los Comités de Coordinación de Control Interno o Comités Directivos, conforme aparece en la hoja "Parámetros".</t>
  </si>
  <si>
    <t>Cantidad de PQR</t>
  </si>
  <si>
    <t>Casilla desplegable que permite seleccionar la cantidad de PQR que posee esa temática o aspecto evaluable registrado, conforme aparece en la hoja "Parámetros".</t>
  </si>
  <si>
    <t>Cantidad de objetivos estratégicos o institucionales Asociados</t>
  </si>
  <si>
    <t>Esta variable se refiere al resultado de la alineación estratégica, en la que cada aspecto evaluable debe estar relacionado con un proceso y este a su vez, aportando a uno o mas objetivos estratégicos conforme está establecido en la hoja "Parámetros".</t>
  </si>
  <si>
    <t>Resultados auditorías anteriores internas y externas</t>
  </si>
  <si>
    <t>Esta variable se determina a partir de los hallazgos de auditorias internas y externas que se encuentren abiertos respecto de cada unidad auditable o aspecto evaluable, al momento de la priorización del Universo de Auditoría. (Ver hoja "Parámetros").</t>
  </si>
  <si>
    <t>En la hoja "Parámetros" se debe registrar el presupuesto de gastos de la entidad  aprobado para la presente vigencia. A partir de allí se determina el 3% de ese presupuesto de gastos como base o Criterio de Materialidad Presupuestal (basado en la ISSAI 1320 A4, que son las normas internacionales de las entidades fiscalizadoras superiores) y se determinan los rangos de participación de cada unidad auditable con respecto al presupuesto en mención.</t>
  </si>
  <si>
    <t>Surge automáticamente a partir del puntaje total ponderado y calculado automáticamente por la matriz. Estos niveles de criticidad agrupados en 4 rangos aparecen semaforizados con base en lo establecido en la hoja "Parámetros".</t>
  </si>
  <si>
    <t>Ciclo de Rotación de Auditorias</t>
  </si>
  <si>
    <t>Surge automáticamente a partir del nivel de criticidad de cada aspecto evaluable (unidad auditable) y se debe someter a aprobación del Comité de Auditorías o el Comité Institucional de Coordinación de Control Interno.</t>
  </si>
  <si>
    <t>PRIORIZACION DE AUDITORIAS PARA CADA AÑO (1, 2, 3, 4)</t>
  </si>
  <si>
    <t>Surge automáticamente a partir del ciclo de rotación de cada aspecto evaluable obtenido. Es el insumo para la formulación del Plan Anual de Auditorías de cada año para luego someter a aprobación del Comité de Auditorías o el Comité Institucional de Coordinación de Control Interno.</t>
  </si>
  <si>
    <t>Notas explicatorias</t>
  </si>
  <si>
    <t>Al ubicarse en cada encabezado de columna o de campo y dar un click, aparecerán notas  con instrucciones detalladas para su correcto diligenciamiento en toda la matriz de priorización del universo de auditoria basado en riesgos.</t>
  </si>
  <si>
    <t>CODIGO</t>
  </si>
  <si>
    <t>VERSION</t>
  </si>
  <si>
    <t>FECHA DE APROBACION</t>
  </si>
  <si>
    <t>PAGINA</t>
  </si>
  <si>
    <t>1 DE 1</t>
  </si>
  <si>
    <t>PRIORIZACIÓN DEL UNIVERSO DE AUDITORÍA BASADO EN RIESGOS</t>
  </si>
  <si>
    <t>EV-CYE-RG-24</t>
  </si>
</sst>
</file>

<file path=xl/styles.xml><?xml version="1.0" encoding="utf-8"?>
<styleSheet xmlns="http://schemas.openxmlformats.org/spreadsheetml/2006/main">
  <numFmts count="2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0\ &quot;años&quot;"/>
    <numFmt numFmtId="174" formatCode="&quot;$&quot;#,##0.00"/>
    <numFmt numFmtId="175" formatCode="dd/mm/yyyy;@"/>
  </numFmts>
  <fonts count="57">
    <font>
      <sz val="11"/>
      <color theme="1"/>
      <name val="Calibri"/>
      <family val="2"/>
    </font>
    <font>
      <sz val="11"/>
      <color indexed="8"/>
      <name val="Calibri"/>
      <family val="2"/>
    </font>
    <font>
      <sz val="10"/>
      <color indexed="9"/>
      <name val="Arial"/>
      <family val="2"/>
    </font>
    <font>
      <b/>
      <sz val="10"/>
      <name val="Arial"/>
      <family val="2"/>
    </font>
    <font>
      <b/>
      <sz val="11"/>
      <name val="Calibri"/>
      <family val="2"/>
    </font>
    <font>
      <b/>
      <sz val="10"/>
      <name val="Calibri"/>
      <family val="2"/>
    </font>
    <font>
      <sz val="10"/>
      <name val="Arial"/>
      <family val="2"/>
    </font>
    <font>
      <b/>
      <sz val="16"/>
      <name val="Arial"/>
      <family val="2"/>
    </font>
    <font>
      <b/>
      <sz val="9"/>
      <color indexed="9"/>
      <name val="Verdana"/>
      <family val="2"/>
    </font>
    <font>
      <b/>
      <sz val="10"/>
      <color indexed="9"/>
      <name val="Verdana"/>
      <family val="2"/>
    </font>
    <font>
      <sz val="9"/>
      <name val="Tahoma"/>
      <family val="2"/>
    </font>
    <font>
      <b/>
      <sz val="11"/>
      <color indexed="3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8"/>
      <name val="Arial"/>
      <family val="2"/>
    </font>
    <font>
      <sz val="10"/>
      <color indexed="8"/>
      <name val="Calibri"/>
      <family val="2"/>
    </font>
    <font>
      <b/>
      <sz val="11"/>
      <color indexed="10"/>
      <name val="Calibri"/>
      <family val="2"/>
    </font>
    <font>
      <b/>
      <sz val="9"/>
      <name val="Arial"/>
      <family val="2"/>
    </font>
    <font>
      <b/>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Arial"/>
      <family val="2"/>
    </font>
    <font>
      <sz val="10"/>
      <color theme="1"/>
      <name val="Calibri"/>
      <family val="2"/>
    </font>
    <font>
      <b/>
      <sz val="11"/>
      <color rgb="FFFF0000"/>
      <name val="Calibri"/>
      <family val="2"/>
    </font>
    <font>
      <b/>
      <sz val="11"/>
      <color rgb="FF0070C0"/>
      <name val="Calibri"/>
      <family val="2"/>
    </font>
    <font>
      <b/>
      <sz val="9"/>
      <color theme="1"/>
      <name val="Arial"/>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9"/>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00FF00"/>
        <bgColor indexed="64"/>
      </patternFill>
    </fill>
    <fill>
      <patternFill patternType="solid">
        <fgColor rgb="FF00B050"/>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bottom style="thin"/>
    </border>
    <border>
      <left style="thin"/>
      <right style="thin"/>
      <top/>
      <bottom style="thin"/>
    </border>
    <border>
      <left style="thin"/>
      <right style="thin"/>
      <top style="thin"/>
      <bottom style="thin"/>
    </border>
    <border>
      <left/>
      <right style="thin"/>
      <top style="thin"/>
      <bottom style="thin"/>
    </border>
    <border>
      <left/>
      <right style="thin"/>
      <top/>
      <bottom style="thin"/>
    </border>
    <border>
      <left style="medium"/>
      <right style="medium"/>
      <top/>
      <bottom style="medium"/>
    </border>
    <border>
      <left/>
      <right style="medium"/>
      <top/>
      <bottom style="medium"/>
    </border>
    <border>
      <left style="medium"/>
      <right style="medium"/>
      <top style="medium"/>
      <bottom style="medium"/>
    </border>
    <border>
      <left/>
      <right/>
      <top style="medium"/>
      <bottom style="medium"/>
    </border>
    <border>
      <left/>
      <right style="medium"/>
      <top style="medium"/>
      <bottom style="medium"/>
    </border>
    <border>
      <left style="medium"/>
      <right style="medium"/>
      <top style="medium"/>
      <bottom/>
    </border>
    <border>
      <left/>
      <right style="medium"/>
      <top style="medium"/>
      <bottom/>
    </border>
    <border>
      <left style="thin"/>
      <right style="thin"/>
      <top style="thin"/>
      <bottom/>
    </border>
    <border>
      <left style="thin"/>
      <right/>
      <top/>
      <bottom style="thin"/>
    </border>
    <border>
      <left/>
      <right/>
      <top/>
      <bottom style="medium"/>
    </border>
    <border>
      <left/>
      <right style="medium"/>
      <top/>
      <bottom/>
    </border>
    <border>
      <left style="medium"/>
      <right/>
      <top style="medium"/>
      <bottom style="medium"/>
    </border>
    <border>
      <left style="medium"/>
      <right style="thin"/>
      <top style="thin"/>
      <bottom style="thin"/>
    </border>
    <border>
      <left style="medium"/>
      <right/>
      <top style="medium"/>
      <bottom/>
    </border>
    <border>
      <left/>
      <right/>
      <top style="medium"/>
      <bottom/>
    </border>
    <border>
      <left style="medium"/>
      <right/>
      <top/>
      <bottom style="medium"/>
    </border>
    <border>
      <left style="medium"/>
      <right/>
      <top/>
      <bottom/>
    </border>
    <border>
      <left style="thin"/>
      <right style="medium"/>
      <top style="thin"/>
      <bottom style="thin"/>
    </border>
    <border>
      <left style="thin"/>
      <right style="medium"/>
      <top style="thin"/>
      <bottom style="medium"/>
    </border>
    <border>
      <left style="medium"/>
      <right style="thin"/>
      <top style="thin"/>
      <bottom style="medium"/>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44" fillId="0" borderId="0">
      <alignment/>
      <protection/>
    </xf>
    <xf numFmtId="0" fontId="6" fillId="0" borderId="0">
      <alignment/>
      <protection/>
    </xf>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39">
    <xf numFmtId="0" fontId="0" fillId="0" borderId="0" xfId="0" applyFont="1" applyAlignment="1">
      <alignment/>
    </xf>
    <xf numFmtId="0" fontId="44" fillId="0" borderId="0" xfId="52" applyFill="1">
      <alignment/>
      <protection/>
    </xf>
    <xf numFmtId="0" fontId="44" fillId="0" borderId="0" xfId="52" applyFill="1" applyAlignment="1">
      <alignment wrapText="1"/>
      <protection/>
    </xf>
    <xf numFmtId="0" fontId="2" fillId="0" borderId="0" xfId="52" applyFont="1" applyFill="1" applyBorder="1">
      <alignment/>
      <protection/>
    </xf>
    <xf numFmtId="0" fontId="2" fillId="0" borderId="0" xfId="52" applyFont="1" applyFill="1" applyBorder="1" applyAlignment="1">
      <alignment wrapText="1"/>
      <protection/>
    </xf>
    <xf numFmtId="0" fontId="3" fillId="0" borderId="0" xfId="52" applyFont="1" applyFill="1" applyBorder="1">
      <alignment/>
      <protection/>
    </xf>
    <xf numFmtId="0" fontId="2" fillId="0" borderId="0" xfId="52" applyFont="1" applyFill="1" applyBorder="1" applyAlignment="1">
      <alignment vertical="center"/>
      <protection/>
    </xf>
    <xf numFmtId="0" fontId="44" fillId="33" borderId="10" xfId="52" applyFill="1" applyBorder="1" applyAlignment="1">
      <alignment vertical="center" wrapText="1"/>
      <protection/>
    </xf>
    <xf numFmtId="0" fontId="44" fillId="33" borderId="11" xfId="52" applyFill="1" applyBorder="1" applyAlignment="1">
      <alignment vertical="center" wrapText="1"/>
      <protection/>
    </xf>
    <xf numFmtId="0" fontId="44" fillId="33" borderId="11" xfId="52" applyFill="1" applyBorder="1" applyAlignment="1">
      <alignment horizontal="center" vertical="center"/>
      <protection/>
    </xf>
    <xf numFmtId="172" fontId="44" fillId="0" borderId="11" xfId="52" applyNumberFormat="1" applyFill="1" applyBorder="1" applyAlignment="1">
      <alignment horizontal="center" vertical="center"/>
      <protection/>
    </xf>
    <xf numFmtId="0" fontId="44" fillId="34" borderId="11" xfId="52" applyFill="1" applyBorder="1" applyAlignment="1">
      <alignment vertical="center" wrapText="1"/>
      <protection/>
    </xf>
    <xf numFmtId="0" fontId="44" fillId="34" borderId="11" xfId="52" applyFill="1" applyBorder="1" applyAlignment="1">
      <alignment horizontal="justify" vertical="center" wrapText="1"/>
      <protection/>
    </xf>
    <xf numFmtId="0" fontId="44" fillId="33" borderId="11" xfId="52" applyFill="1" applyBorder="1" applyAlignment="1">
      <alignment horizontal="center" vertical="center" wrapText="1"/>
      <protection/>
    </xf>
    <xf numFmtId="0" fontId="44" fillId="33" borderId="11" xfId="47" applyNumberFormat="1" applyFont="1" applyFill="1" applyBorder="1" applyAlignment="1">
      <alignment horizontal="center" vertical="center"/>
    </xf>
    <xf numFmtId="173" fontId="44" fillId="34" borderId="11" xfId="47" applyNumberFormat="1" applyFont="1" applyFill="1" applyBorder="1" applyAlignment="1">
      <alignment horizontal="center" vertical="center"/>
    </xf>
    <xf numFmtId="0" fontId="51" fillId="33" borderId="11" xfId="52" applyFont="1" applyFill="1" applyBorder="1" applyAlignment="1">
      <alignment horizontal="center" vertical="center"/>
      <protection/>
    </xf>
    <xf numFmtId="0" fontId="51" fillId="0" borderId="11" xfId="52" applyFont="1" applyFill="1" applyBorder="1" applyAlignment="1">
      <alignment horizontal="center" vertical="center"/>
      <protection/>
    </xf>
    <xf numFmtId="0" fontId="51" fillId="33" borderId="12" xfId="52" applyFont="1" applyFill="1" applyBorder="1" applyAlignment="1">
      <alignment horizontal="center" vertical="center"/>
      <protection/>
    </xf>
    <xf numFmtId="0" fontId="51" fillId="34" borderId="12" xfId="52" applyFont="1" applyFill="1" applyBorder="1" applyAlignment="1">
      <alignment horizontal="center" vertical="center"/>
      <protection/>
    </xf>
    <xf numFmtId="0" fontId="51" fillId="34" borderId="13" xfId="52" applyFont="1" applyFill="1" applyBorder="1" applyAlignment="1">
      <alignment horizontal="center" vertical="center"/>
      <protection/>
    </xf>
    <xf numFmtId="0" fontId="44" fillId="0" borderId="0" xfId="52" applyFill="1" applyAlignment="1">
      <alignment vertical="center"/>
      <protection/>
    </xf>
    <xf numFmtId="0" fontId="51" fillId="34" borderId="11" xfId="52" applyFont="1" applyFill="1" applyBorder="1" applyAlignment="1">
      <alignment horizontal="center" vertical="center"/>
      <protection/>
    </xf>
    <xf numFmtId="0" fontId="51" fillId="34" borderId="14" xfId="52" applyFont="1" applyFill="1" applyBorder="1" applyAlignment="1">
      <alignment horizontal="center" vertical="center"/>
      <protection/>
    </xf>
    <xf numFmtId="0" fontId="44" fillId="35" borderId="0" xfId="52" applyFill="1" applyAlignment="1">
      <alignment vertical="center"/>
      <protection/>
    </xf>
    <xf numFmtId="0" fontId="4" fillId="8" borderId="15" xfId="52" applyFont="1" applyFill="1" applyBorder="1" applyAlignment="1">
      <alignment horizontal="center" vertical="center" wrapText="1"/>
      <protection/>
    </xf>
    <xf numFmtId="0" fontId="4" fillId="8" borderId="16" xfId="52" applyFont="1" applyFill="1" applyBorder="1" applyAlignment="1">
      <alignment horizontal="center" vertical="center" wrapText="1"/>
      <protection/>
    </xf>
    <xf numFmtId="0" fontId="5" fillId="8" borderId="17" xfId="52" applyFont="1" applyFill="1" applyBorder="1" applyAlignment="1">
      <alignment horizontal="center" vertical="center"/>
      <protection/>
    </xf>
    <xf numFmtId="0" fontId="52" fillId="36" borderId="18" xfId="52" applyFont="1" applyFill="1" applyBorder="1" applyAlignment="1">
      <alignment horizontal="center" vertical="center"/>
      <protection/>
    </xf>
    <xf numFmtId="0" fontId="52" fillId="37" borderId="17" xfId="52" applyFont="1" applyFill="1" applyBorder="1" applyAlignment="1">
      <alignment horizontal="center" vertical="center"/>
      <protection/>
    </xf>
    <xf numFmtId="0" fontId="52" fillId="38" borderId="17" xfId="52" applyFont="1" applyFill="1" applyBorder="1" applyAlignment="1">
      <alignment horizontal="center" vertical="center"/>
      <protection/>
    </xf>
    <xf numFmtId="0" fontId="52" fillId="39" borderId="19" xfId="52" applyFont="1" applyFill="1" applyBorder="1" applyAlignment="1">
      <alignment horizontal="center" vertical="center"/>
      <protection/>
    </xf>
    <xf numFmtId="0" fontId="4" fillId="8" borderId="20" xfId="52" applyFont="1" applyFill="1" applyBorder="1" applyAlignment="1">
      <alignment horizontal="center" vertical="center" wrapText="1"/>
      <protection/>
    </xf>
    <xf numFmtId="9" fontId="4" fillId="34" borderId="20" xfId="52" applyNumberFormat="1" applyFont="1" applyFill="1" applyBorder="1" applyAlignment="1">
      <alignment horizontal="center" vertical="center" wrapText="1"/>
      <protection/>
    </xf>
    <xf numFmtId="9" fontId="4" fillId="34" borderId="21" xfId="52" applyNumberFormat="1" applyFont="1" applyFill="1" applyBorder="1" applyAlignment="1">
      <alignment horizontal="center" vertical="center" wrapText="1"/>
      <protection/>
    </xf>
    <xf numFmtId="0" fontId="4" fillId="8" borderId="21" xfId="52" applyFont="1" applyFill="1" applyBorder="1" applyAlignment="1">
      <alignment horizontal="center" vertical="center" wrapText="1"/>
      <protection/>
    </xf>
    <xf numFmtId="9" fontId="4" fillId="8" borderId="20" xfId="52" applyNumberFormat="1" applyFont="1" applyFill="1" applyBorder="1" applyAlignment="1">
      <alignment horizontal="center" vertical="center" wrapText="1"/>
      <protection/>
    </xf>
    <xf numFmtId="0" fontId="0" fillId="37" borderId="0" xfId="0" applyFill="1" applyAlignment="1">
      <alignment/>
    </xf>
    <xf numFmtId="0" fontId="0" fillId="38" borderId="0" xfId="0" applyFill="1" applyAlignment="1">
      <alignment/>
    </xf>
    <xf numFmtId="0" fontId="34" fillId="39" borderId="0" xfId="0" applyFont="1" applyFill="1" applyAlignment="1">
      <alignment/>
    </xf>
    <xf numFmtId="0" fontId="0" fillId="0" borderId="0" xfId="0" applyAlignment="1">
      <alignment horizontal="center"/>
    </xf>
    <xf numFmtId="0" fontId="34" fillId="39" borderId="0" xfId="0" applyFont="1" applyFill="1" applyAlignment="1">
      <alignment horizontal="center"/>
    </xf>
    <xf numFmtId="0" fontId="0" fillId="38" borderId="0" xfId="0" applyFill="1" applyAlignment="1">
      <alignment horizontal="center"/>
    </xf>
    <xf numFmtId="0" fontId="0" fillId="37" borderId="0" xfId="0" applyFill="1" applyAlignment="1">
      <alignment horizontal="center"/>
    </xf>
    <xf numFmtId="0" fontId="0" fillId="40" borderId="0" xfId="0" applyFill="1" applyAlignment="1">
      <alignment/>
    </xf>
    <xf numFmtId="0" fontId="0" fillId="40" borderId="0" xfId="0" applyFill="1" applyAlignment="1">
      <alignment horizontal="center"/>
    </xf>
    <xf numFmtId="0" fontId="0" fillId="40" borderId="0" xfId="0" applyFill="1" applyAlignment="1">
      <alignment/>
    </xf>
    <xf numFmtId="174" fontId="0" fillId="0" borderId="0" xfId="0" applyNumberFormat="1" applyAlignment="1">
      <alignment/>
    </xf>
    <xf numFmtId="9" fontId="0" fillId="0" borderId="0" xfId="0" applyNumberFormat="1" applyAlignment="1">
      <alignment/>
    </xf>
    <xf numFmtId="9" fontId="0" fillId="0" borderId="0" xfId="0" applyNumberFormat="1" applyAlignment="1">
      <alignment horizontal="center"/>
    </xf>
    <xf numFmtId="0" fontId="50" fillId="0" borderId="0" xfId="0" applyFont="1" applyAlignment="1">
      <alignment/>
    </xf>
    <xf numFmtId="0" fontId="6" fillId="0" borderId="12" xfId="53" applyBorder="1" applyAlignment="1">
      <alignment horizontal="left" vertical="center" wrapText="1"/>
      <protection/>
    </xf>
    <xf numFmtId="0" fontId="6" fillId="0" borderId="12" xfId="53" applyBorder="1" applyAlignment="1">
      <alignment horizontal="center" vertical="center" wrapText="1"/>
      <protection/>
    </xf>
    <xf numFmtId="0" fontId="6" fillId="0" borderId="22" xfId="53" applyBorder="1" applyAlignment="1">
      <alignment horizontal="left" vertical="center" wrapText="1"/>
      <protection/>
    </xf>
    <xf numFmtId="0" fontId="6" fillId="0" borderId="22" xfId="53" applyBorder="1" applyAlignment="1">
      <alignment horizontal="center" vertical="center" wrapText="1"/>
      <protection/>
    </xf>
    <xf numFmtId="0" fontId="8" fillId="24" borderId="12" xfId="0" applyFont="1" applyFill="1" applyBorder="1" applyAlignment="1">
      <alignment horizontal="center" vertical="center" wrapText="1"/>
    </xf>
    <xf numFmtId="0" fontId="9" fillId="41" borderId="23" xfId="0" applyFont="1" applyFill="1" applyBorder="1" applyAlignment="1">
      <alignment horizontal="center" vertical="center" wrapText="1"/>
    </xf>
    <xf numFmtId="174" fontId="0" fillId="34" borderId="17" xfId="0" applyNumberFormat="1" applyFill="1" applyBorder="1" applyAlignment="1">
      <alignment horizontal="center"/>
    </xf>
    <xf numFmtId="0" fontId="0" fillId="0" borderId="0" xfId="0" applyBorder="1" applyAlignment="1">
      <alignment/>
    </xf>
    <xf numFmtId="175" fontId="0" fillId="0" borderId="24" xfId="0" applyNumberFormat="1" applyBorder="1" applyAlignment="1">
      <alignment horizontal="center"/>
    </xf>
    <xf numFmtId="0" fontId="0" fillId="42" borderId="0" xfId="0" applyFill="1" applyAlignment="1">
      <alignment/>
    </xf>
    <xf numFmtId="0" fontId="50" fillId="42" borderId="18" xfId="0" applyFont="1" applyFill="1" applyBorder="1" applyAlignment="1">
      <alignment vertical="top" wrapText="1"/>
    </xf>
    <xf numFmtId="0" fontId="53" fillId="42" borderId="0" xfId="52" applyFont="1" applyFill="1" applyBorder="1" applyAlignment="1">
      <alignment vertical="center" wrapText="1"/>
      <protection/>
    </xf>
    <xf numFmtId="0" fontId="53" fillId="42" borderId="25" xfId="52" applyFont="1" applyFill="1" applyBorder="1" applyAlignment="1">
      <alignment vertical="center" wrapText="1"/>
      <protection/>
    </xf>
    <xf numFmtId="0" fontId="0" fillId="42" borderId="0" xfId="0" applyFill="1" applyAlignment="1">
      <alignment horizontal="center" vertical="center"/>
    </xf>
    <xf numFmtId="0" fontId="3" fillId="35" borderId="0" xfId="52" applyFont="1" applyFill="1" applyBorder="1">
      <alignment/>
      <protection/>
    </xf>
    <xf numFmtId="0" fontId="7" fillId="42" borderId="24" xfId="0" applyFont="1" applyFill="1" applyBorder="1" applyAlignment="1">
      <alignment horizontal="center" vertical="center"/>
    </xf>
    <xf numFmtId="0" fontId="4" fillId="8" borderId="26" xfId="52" applyFont="1" applyFill="1" applyBorder="1" applyAlignment="1">
      <alignment horizontal="center" vertical="center" wrapText="1"/>
      <protection/>
    </xf>
    <xf numFmtId="0" fontId="4" fillId="8" borderId="19" xfId="52" applyFont="1" applyFill="1" applyBorder="1" applyAlignment="1">
      <alignment horizontal="center" vertical="center" wrapText="1"/>
      <protection/>
    </xf>
    <xf numFmtId="0" fontId="51" fillId="8" borderId="26" xfId="52" applyFont="1" applyFill="1" applyBorder="1" applyAlignment="1">
      <alignment horizontal="center" vertical="center"/>
      <protection/>
    </xf>
    <xf numFmtId="0" fontId="51" fillId="8" borderId="18" xfId="52" applyFont="1" applyFill="1" applyBorder="1" applyAlignment="1">
      <alignment horizontal="center" vertical="center"/>
      <protection/>
    </xf>
    <xf numFmtId="0" fontId="51" fillId="8" borderId="19" xfId="52" applyFont="1" applyFill="1" applyBorder="1" applyAlignment="1">
      <alignment horizontal="center" vertical="center"/>
      <protection/>
    </xf>
    <xf numFmtId="0" fontId="0" fillId="34" borderId="27" xfId="0" applyFill="1" applyBorder="1" applyAlignment="1">
      <alignment horizontal="left" vertical="center" wrapText="1"/>
    </xf>
    <xf numFmtId="0" fontId="0" fillId="34" borderId="12" xfId="0" applyFill="1" applyBorder="1" applyAlignment="1">
      <alignment horizontal="left" vertical="center" wrapText="1"/>
    </xf>
    <xf numFmtId="0" fontId="4" fillId="8" borderId="28" xfId="52" applyFont="1" applyFill="1" applyBorder="1" applyAlignment="1">
      <alignment horizontal="center" vertical="center" wrapText="1"/>
      <protection/>
    </xf>
    <xf numFmtId="0" fontId="4" fillId="8" borderId="21" xfId="52" applyFont="1" applyFill="1" applyBorder="1" applyAlignment="1">
      <alignment horizontal="center" vertical="center" wrapText="1"/>
      <protection/>
    </xf>
    <xf numFmtId="0" fontId="50" fillId="42" borderId="28" xfId="0" applyFont="1" applyFill="1" applyBorder="1" applyAlignment="1">
      <alignment vertical="top" wrapText="1"/>
    </xf>
    <xf numFmtId="0" fontId="50" fillId="42" borderId="29" xfId="0" applyFont="1" applyFill="1" applyBorder="1" applyAlignment="1">
      <alignment vertical="top" wrapText="1"/>
    </xf>
    <xf numFmtId="0" fontId="50" fillId="42" borderId="21" xfId="0" applyFont="1" applyFill="1" applyBorder="1" applyAlignment="1">
      <alignment vertical="top" wrapText="1"/>
    </xf>
    <xf numFmtId="0" fontId="50" fillId="42" borderId="30" xfId="0" applyFont="1" applyFill="1" applyBorder="1" applyAlignment="1">
      <alignment vertical="top" wrapText="1"/>
    </xf>
    <xf numFmtId="0" fontId="50" fillId="42" borderId="24" xfId="0" applyFont="1" applyFill="1" applyBorder="1" applyAlignment="1">
      <alignment vertical="top" wrapText="1"/>
    </xf>
    <xf numFmtId="0" fontId="50" fillId="42" borderId="16" xfId="0" applyFont="1" applyFill="1" applyBorder="1" applyAlignment="1">
      <alignment vertical="top" wrapText="1"/>
    </xf>
    <xf numFmtId="0" fontId="4" fillId="8" borderId="26" xfId="52" applyFont="1" applyFill="1" applyBorder="1" applyAlignment="1">
      <alignment horizontal="center" vertical="center" wrapText="1"/>
      <protection/>
    </xf>
    <xf numFmtId="0" fontId="4" fillId="8" borderId="18" xfId="52" applyFont="1" applyFill="1" applyBorder="1" applyAlignment="1">
      <alignment horizontal="center" vertical="center" wrapText="1"/>
      <protection/>
    </xf>
    <xf numFmtId="0" fontId="4" fillId="8" borderId="19" xfId="52" applyFont="1" applyFill="1" applyBorder="1" applyAlignment="1">
      <alignment horizontal="center" vertical="center" wrapText="1"/>
      <protection/>
    </xf>
    <xf numFmtId="0" fontId="0" fillId="42" borderId="31" xfId="0" applyFill="1" applyBorder="1" applyAlignment="1">
      <alignment horizontal="justify" wrapText="1"/>
    </xf>
    <xf numFmtId="0" fontId="0" fillId="42" borderId="0" xfId="0" applyFill="1" applyBorder="1" applyAlignment="1">
      <alignment horizontal="justify" wrapText="1"/>
    </xf>
    <xf numFmtId="0" fontId="0" fillId="42" borderId="25" xfId="0" applyFill="1" applyBorder="1" applyAlignment="1">
      <alignment horizontal="justify" wrapText="1"/>
    </xf>
    <xf numFmtId="0" fontId="0" fillId="42" borderId="30" xfId="0" applyFill="1" applyBorder="1" applyAlignment="1">
      <alignment horizontal="justify" wrapText="1"/>
    </xf>
    <xf numFmtId="0" fontId="0" fillId="42" borderId="24" xfId="0" applyFill="1" applyBorder="1" applyAlignment="1">
      <alignment horizontal="justify" wrapText="1"/>
    </xf>
    <xf numFmtId="0" fontId="0" fillId="42" borderId="16" xfId="0" applyFill="1" applyBorder="1" applyAlignment="1">
      <alignment horizontal="justify" wrapText="1"/>
    </xf>
    <xf numFmtId="0" fontId="4" fillId="8" borderId="26" xfId="0" applyFont="1" applyFill="1" applyBorder="1" applyAlignment="1">
      <alignment horizontal="center" vertical="center"/>
    </xf>
    <xf numFmtId="0" fontId="4" fillId="8" borderId="18" xfId="0" applyFont="1" applyFill="1" applyBorder="1" applyAlignment="1">
      <alignment horizontal="center" vertical="center"/>
    </xf>
    <xf numFmtId="0" fontId="4" fillId="8" borderId="19" xfId="0" applyFont="1" applyFill="1" applyBorder="1" applyAlignment="1">
      <alignment horizontal="center" vertical="center"/>
    </xf>
    <xf numFmtId="0" fontId="50" fillId="42" borderId="28" xfId="0" applyFont="1" applyFill="1" applyBorder="1" applyAlignment="1">
      <alignment horizontal="justify" vertical="center" wrapText="1"/>
    </xf>
    <xf numFmtId="0" fontId="50" fillId="42" borderId="29" xfId="0" applyFont="1" applyFill="1" applyBorder="1" applyAlignment="1">
      <alignment horizontal="justify" vertical="center" wrapText="1"/>
    </xf>
    <xf numFmtId="0" fontId="50" fillId="42" borderId="21" xfId="0" applyFont="1" applyFill="1" applyBorder="1" applyAlignment="1">
      <alignment horizontal="justify" vertical="center" wrapText="1"/>
    </xf>
    <xf numFmtId="0" fontId="50" fillId="42" borderId="30" xfId="0" applyFont="1" applyFill="1" applyBorder="1" applyAlignment="1">
      <alignment horizontal="justify" vertical="center" wrapText="1"/>
    </xf>
    <xf numFmtId="0" fontId="50" fillId="42" borderId="24" xfId="0" applyFont="1" applyFill="1" applyBorder="1" applyAlignment="1">
      <alignment horizontal="justify" vertical="center" wrapText="1"/>
    </xf>
    <xf numFmtId="0" fontId="50" fillId="42" borderId="16" xfId="0" applyFont="1" applyFill="1" applyBorder="1" applyAlignment="1">
      <alignment horizontal="justify" vertical="center" wrapText="1"/>
    </xf>
    <xf numFmtId="0" fontId="50" fillId="42" borderId="26" xfId="0" applyFont="1" applyFill="1" applyBorder="1" applyAlignment="1">
      <alignment horizontal="justify" vertical="top" wrapText="1"/>
    </xf>
    <xf numFmtId="0" fontId="50" fillId="42" borderId="18" xfId="0" applyFont="1" applyFill="1" applyBorder="1" applyAlignment="1">
      <alignment horizontal="justify" vertical="top" wrapText="1"/>
    </xf>
    <xf numFmtId="0" fontId="50" fillId="42" borderId="19" xfId="0" applyFont="1" applyFill="1" applyBorder="1" applyAlignment="1">
      <alignment horizontal="justify" vertical="top" wrapText="1"/>
    </xf>
    <xf numFmtId="0" fontId="50" fillId="42" borderId="28" xfId="0" applyFont="1" applyFill="1" applyBorder="1" applyAlignment="1">
      <alignment horizontal="justify" vertical="top" wrapText="1"/>
    </xf>
    <xf numFmtId="0" fontId="50" fillId="42" borderId="29" xfId="0" applyFont="1" applyFill="1" applyBorder="1" applyAlignment="1">
      <alignment horizontal="justify" vertical="top" wrapText="1"/>
    </xf>
    <xf numFmtId="0" fontId="50" fillId="42" borderId="21" xfId="0" applyFont="1" applyFill="1" applyBorder="1" applyAlignment="1">
      <alignment horizontal="justify" vertical="top" wrapText="1"/>
    </xf>
    <xf numFmtId="0" fontId="50" fillId="42" borderId="30" xfId="0" applyFont="1" applyFill="1" applyBorder="1" applyAlignment="1">
      <alignment horizontal="justify" vertical="top" wrapText="1"/>
    </xf>
    <xf numFmtId="0" fontId="50" fillId="42" borderId="24" xfId="0" applyFont="1" applyFill="1" applyBorder="1" applyAlignment="1">
      <alignment horizontal="justify" vertical="top" wrapText="1"/>
    </xf>
    <xf numFmtId="0" fontId="50" fillId="42" borderId="16" xfId="0" applyFont="1" applyFill="1" applyBorder="1" applyAlignment="1">
      <alignment horizontal="justify" vertical="top" wrapText="1"/>
    </xf>
    <xf numFmtId="0" fontId="50" fillId="42" borderId="28" xfId="0" applyFont="1" applyFill="1" applyBorder="1" applyAlignment="1">
      <alignment horizontal="justify" wrapText="1"/>
    </xf>
    <xf numFmtId="0" fontId="50" fillId="42" borderId="29" xfId="0" applyFont="1" applyFill="1" applyBorder="1" applyAlignment="1">
      <alignment horizontal="justify" wrapText="1"/>
    </xf>
    <xf numFmtId="0" fontId="50" fillId="42" borderId="21" xfId="0" applyFont="1" applyFill="1" applyBorder="1" applyAlignment="1">
      <alignment horizontal="justify" wrapText="1"/>
    </xf>
    <xf numFmtId="0" fontId="4" fillId="34" borderId="26" xfId="52" applyFont="1" applyFill="1" applyBorder="1" applyAlignment="1">
      <alignment horizontal="center" vertical="center" wrapText="1"/>
      <protection/>
    </xf>
    <xf numFmtId="0" fontId="4" fillId="34" borderId="18" xfId="52" applyFont="1" applyFill="1" applyBorder="1" applyAlignment="1">
      <alignment horizontal="center" vertical="center" wrapText="1"/>
      <protection/>
    </xf>
    <xf numFmtId="0" fontId="4" fillId="34" borderId="19" xfId="52" applyFont="1" applyFill="1" applyBorder="1" applyAlignment="1">
      <alignment horizontal="center" vertical="center" wrapText="1"/>
      <protection/>
    </xf>
    <xf numFmtId="0" fontId="54" fillId="8" borderId="18" xfId="52" applyFont="1" applyFill="1" applyBorder="1" applyAlignment="1">
      <alignment horizontal="center" vertical="center" wrapText="1"/>
      <protection/>
    </xf>
    <xf numFmtId="0" fontId="54" fillId="8" borderId="19" xfId="52" applyFont="1" applyFill="1" applyBorder="1" applyAlignment="1">
      <alignment horizontal="center" vertical="center" wrapText="1"/>
      <protection/>
    </xf>
    <xf numFmtId="0" fontId="54" fillId="8" borderId="26" xfId="52" applyFont="1" applyFill="1" applyBorder="1" applyAlignment="1">
      <alignment horizontal="center" vertical="center" wrapText="1"/>
      <protection/>
    </xf>
    <xf numFmtId="0" fontId="6" fillId="42" borderId="32" xfId="0" applyFont="1" applyFill="1" applyBorder="1" applyAlignment="1">
      <alignment horizontal="center" vertical="center" wrapText="1"/>
    </xf>
    <xf numFmtId="0" fontId="6" fillId="42" borderId="33" xfId="0" applyFont="1" applyFill="1" applyBorder="1" applyAlignment="1">
      <alignment horizontal="center" vertical="center" wrapText="1"/>
    </xf>
    <xf numFmtId="0" fontId="7" fillId="42" borderId="0" xfId="0" applyFont="1" applyFill="1" applyBorder="1" applyAlignment="1">
      <alignment horizontal="center" vertical="center"/>
    </xf>
    <xf numFmtId="0" fontId="7" fillId="42" borderId="25" xfId="0" applyFont="1" applyFill="1" applyBorder="1" applyAlignment="1">
      <alignment horizontal="center" vertical="center"/>
    </xf>
    <xf numFmtId="0" fontId="7" fillId="42" borderId="16" xfId="0" applyFont="1" applyFill="1" applyBorder="1" applyAlignment="1">
      <alignment horizontal="center" vertical="center"/>
    </xf>
    <xf numFmtId="0" fontId="44" fillId="0" borderId="28" xfId="52" applyFill="1" applyBorder="1" applyAlignment="1">
      <alignment horizontal="center"/>
      <protection/>
    </xf>
    <xf numFmtId="0" fontId="44" fillId="0" borderId="21" xfId="52" applyFill="1" applyBorder="1" applyAlignment="1">
      <alignment horizontal="center"/>
      <protection/>
    </xf>
    <xf numFmtId="0" fontId="44" fillId="0" borderId="31" xfId="52" applyFill="1" applyBorder="1" applyAlignment="1">
      <alignment horizontal="center"/>
      <protection/>
    </xf>
    <xf numFmtId="0" fontId="44" fillId="0" borderId="25" xfId="52" applyFill="1" applyBorder="1" applyAlignment="1">
      <alignment horizontal="center"/>
      <protection/>
    </xf>
    <xf numFmtId="0" fontId="44" fillId="0" borderId="30" xfId="52" applyFill="1" applyBorder="1" applyAlignment="1">
      <alignment horizontal="center"/>
      <protection/>
    </xf>
    <xf numFmtId="0" fontId="44" fillId="0" borderId="16" xfId="52" applyFill="1" applyBorder="1" applyAlignment="1">
      <alignment horizontal="center"/>
      <protection/>
    </xf>
    <xf numFmtId="0" fontId="7" fillId="42" borderId="28" xfId="0" applyFont="1" applyFill="1" applyBorder="1" applyAlignment="1">
      <alignment horizontal="center" vertical="center"/>
    </xf>
    <xf numFmtId="0" fontId="7" fillId="42" borderId="29" xfId="0" applyFont="1" applyFill="1" applyBorder="1" applyAlignment="1">
      <alignment horizontal="center" vertical="center"/>
    </xf>
    <xf numFmtId="0" fontId="7" fillId="42" borderId="21" xfId="0" applyFont="1" applyFill="1" applyBorder="1" applyAlignment="1">
      <alignment horizontal="center" vertical="center"/>
    </xf>
    <xf numFmtId="0" fontId="7" fillId="42" borderId="31" xfId="0" applyFont="1" applyFill="1" applyBorder="1" applyAlignment="1">
      <alignment horizontal="center" vertical="center"/>
    </xf>
    <xf numFmtId="0" fontId="7" fillId="42" borderId="30" xfId="0" applyFont="1" applyFill="1" applyBorder="1" applyAlignment="1">
      <alignment horizontal="center" vertical="center"/>
    </xf>
    <xf numFmtId="0" fontId="32" fillId="42" borderId="27" xfId="0" applyFont="1" applyFill="1" applyBorder="1" applyAlignment="1">
      <alignment vertical="center"/>
    </xf>
    <xf numFmtId="0" fontId="32" fillId="42" borderId="34" xfId="0" applyFont="1" applyFill="1" applyBorder="1" applyAlignment="1">
      <alignment vertical="center"/>
    </xf>
    <xf numFmtId="0" fontId="55" fillId="0" borderId="35" xfId="52" applyFont="1" applyFill="1" applyBorder="1">
      <alignment/>
      <protection/>
    </xf>
    <xf numFmtId="0" fontId="44" fillId="0" borderId="36" xfId="52" applyFont="1" applyFill="1" applyBorder="1" applyAlignment="1">
      <alignment horizontal="center"/>
      <protection/>
    </xf>
    <xf numFmtId="14" fontId="6" fillId="42" borderId="32" xfId="0" applyNumberFormat="1"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3" xfId="52"/>
    <cellStyle name="Normal_CADENA DE VALOR - CATÁLOGO DE PROCESOS"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1">
    <dxf>
      <fill>
        <patternFill>
          <bgColor rgb="FF92D050"/>
        </patternFill>
      </fill>
    </dxf>
    <dxf>
      <fill>
        <patternFill>
          <bgColor rgb="FFFFFF00"/>
        </patternFill>
      </fill>
    </dxf>
    <dxf>
      <fill>
        <patternFill>
          <bgColor rgb="FFFFC000"/>
        </patternFill>
      </fill>
    </dxf>
    <dxf>
      <font>
        <color theme="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ont>
        <color theme="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0</xdr:rowOff>
    </xdr:from>
    <xdr:to>
      <xdr:col>2</xdr:col>
      <xdr:colOff>1905000</xdr:colOff>
      <xdr:row>4</xdr:row>
      <xdr:rowOff>0</xdr:rowOff>
    </xdr:to>
    <xdr:pic>
      <xdr:nvPicPr>
        <xdr:cNvPr id="1" name="Imagen 1"/>
        <xdr:cNvPicPr preferRelativeResize="1">
          <a:picLocks noChangeAspect="1"/>
        </xdr:cNvPicPr>
      </xdr:nvPicPr>
      <xdr:blipFill>
        <a:blip r:embed="rId1"/>
        <a:srcRect l="26358" t="35160" r="65484" b="51258"/>
        <a:stretch>
          <a:fillRect/>
        </a:stretch>
      </xdr:blipFill>
      <xdr:spPr>
        <a:xfrm>
          <a:off x="1171575" y="0"/>
          <a:ext cx="1171575"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44</xdr:row>
      <xdr:rowOff>47625</xdr:rowOff>
    </xdr:from>
    <xdr:to>
      <xdr:col>12</xdr:col>
      <xdr:colOff>695325</xdr:colOff>
      <xdr:row>48</xdr:row>
      <xdr:rowOff>161925</xdr:rowOff>
    </xdr:to>
    <xdr:pic>
      <xdr:nvPicPr>
        <xdr:cNvPr id="1" name="Imagen 1"/>
        <xdr:cNvPicPr preferRelativeResize="1">
          <a:picLocks noChangeAspect="1"/>
        </xdr:cNvPicPr>
      </xdr:nvPicPr>
      <xdr:blipFill>
        <a:blip r:embed="rId1"/>
        <a:srcRect l="29066" t="48054" r="30299" b="30718"/>
        <a:stretch>
          <a:fillRect/>
        </a:stretch>
      </xdr:blipFill>
      <xdr:spPr>
        <a:xfrm>
          <a:off x="11268075" y="8448675"/>
          <a:ext cx="29718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A174"/>
  <sheetViews>
    <sheetView showGridLines="0" tabSelected="1" zoomScale="70" zoomScaleNormal="70" zoomScalePageLayoutView="125" workbookViewId="0" topLeftCell="N1">
      <selection activeCell="D1" sqref="D1:Y4"/>
    </sheetView>
  </sheetViews>
  <sheetFormatPr defaultColWidth="9.140625" defaultRowHeight="15"/>
  <cols>
    <col min="1" max="1" width="2.421875" style="1" customWidth="1"/>
    <col min="2" max="2" width="4.140625" style="1" customWidth="1"/>
    <col min="3" max="3" width="41.8515625" style="2" customWidth="1"/>
    <col min="4" max="4" width="11.7109375" style="1" customWidth="1"/>
    <col min="5" max="5" width="7.8515625" style="1" customWidth="1"/>
    <col min="6" max="7" width="10.140625" style="1" customWidth="1"/>
    <col min="8" max="8" width="9.140625" style="1" customWidth="1"/>
    <col min="9" max="10" width="16.00390625" style="1" customWidth="1"/>
    <col min="11" max="11" width="20.140625" style="1" customWidth="1"/>
    <col min="12" max="12" width="16.8515625" style="1" customWidth="1"/>
    <col min="13" max="14" width="17.8515625" style="1" customWidth="1"/>
    <col min="15" max="15" width="15.421875" style="1" customWidth="1"/>
    <col min="16" max="16" width="16.421875" style="1" customWidth="1"/>
    <col min="17" max="17" width="14.8515625" style="1" customWidth="1"/>
    <col min="18" max="18" width="16.7109375" style="1" customWidth="1"/>
    <col min="19" max="19" width="14.8515625" style="1" customWidth="1"/>
    <col min="20" max="20" width="16.57421875" style="1" customWidth="1"/>
    <col min="21" max="21" width="8.7109375" style="1" customWidth="1"/>
    <col min="22" max="22" width="15.00390625" style="1" customWidth="1"/>
    <col min="23" max="23" width="16.421875" style="1" customWidth="1"/>
    <col min="24" max="24" width="24.140625" style="1" customWidth="1"/>
    <col min="25" max="25" width="25.7109375" style="1" customWidth="1"/>
    <col min="26" max="26" width="26.00390625" style="1" customWidth="1"/>
    <col min="27" max="27" width="26.28125" style="1" customWidth="1"/>
    <col min="28" max="16384" width="9.140625" style="1" customWidth="1"/>
  </cols>
  <sheetData>
    <row r="1" spans="2:27" ht="15.75" customHeight="1">
      <c r="B1" s="123"/>
      <c r="C1" s="124"/>
      <c r="D1" s="129" t="s">
        <v>154</v>
      </c>
      <c r="E1" s="130"/>
      <c r="F1" s="130"/>
      <c r="G1" s="130"/>
      <c r="H1" s="130"/>
      <c r="I1" s="130"/>
      <c r="J1" s="130"/>
      <c r="K1" s="130"/>
      <c r="L1" s="130"/>
      <c r="M1" s="130"/>
      <c r="N1" s="130"/>
      <c r="O1" s="130"/>
      <c r="P1" s="130"/>
      <c r="Q1" s="130"/>
      <c r="R1" s="130"/>
      <c r="S1" s="130"/>
      <c r="T1" s="130"/>
      <c r="U1" s="130"/>
      <c r="V1" s="130"/>
      <c r="W1" s="130"/>
      <c r="X1" s="130"/>
      <c r="Y1" s="131"/>
      <c r="Z1" s="136" t="s">
        <v>149</v>
      </c>
      <c r="AA1" s="137" t="s">
        <v>155</v>
      </c>
    </row>
    <row r="2" spans="2:27" ht="25.5" customHeight="1">
      <c r="B2" s="125"/>
      <c r="C2" s="126"/>
      <c r="D2" s="132"/>
      <c r="E2" s="120"/>
      <c r="F2" s="120"/>
      <c r="G2" s="120"/>
      <c r="H2" s="120"/>
      <c r="I2" s="120"/>
      <c r="J2" s="120"/>
      <c r="K2" s="120"/>
      <c r="L2" s="120"/>
      <c r="M2" s="120"/>
      <c r="N2" s="120"/>
      <c r="O2" s="120"/>
      <c r="P2" s="120"/>
      <c r="Q2" s="120"/>
      <c r="R2" s="120"/>
      <c r="S2" s="120"/>
      <c r="T2" s="120"/>
      <c r="U2" s="120"/>
      <c r="V2" s="120"/>
      <c r="W2" s="120"/>
      <c r="X2" s="120"/>
      <c r="Y2" s="121"/>
      <c r="Z2" s="134" t="s">
        <v>150</v>
      </c>
      <c r="AA2" s="118">
        <v>0</v>
      </c>
    </row>
    <row r="3" spans="2:27" ht="19.5" customHeight="1">
      <c r="B3" s="125"/>
      <c r="C3" s="126"/>
      <c r="D3" s="132"/>
      <c r="E3" s="120"/>
      <c r="F3" s="120"/>
      <c r="G3" s="120"/>
      <c r="H3" s="120"/>
      <c r="I3" s="120"/>
      <c r="J3" s="120"/>
      <c r="K3" s="120"/>
      <c r="L3" s="120"/>
      <c r="M3" s="120"/>
      <c r="N3" s="120"/>
      <c r="O3" s="120"/>
      <c r="P3" s="120"/>
      <c r="Q3" s="120"/>
      <c r="R3" s="120"/>
      <c r="S3" s="120"/>
      <c r="T3" s="120"/>
      <c r="U3" s="120"/>
      <c r="V3" s="120"/>
      <c r="W3" s="120"/>
      <c r="X3" s="120"/>
      <c r="Y3" s="121"/>
      <c r="Z3" s="134" t="s">
        <v>151</v>
      </c>
      <c r="AA3" s="138">
        <v>44874</v>
      </c>
    </row>
    <row r="4" spans="2:27" ht="25.5" customHeight="1" thickBot="1">
      <c r="B4" s="127"/>
      <c r="C4" s="128"/>
      <c r="D4" s="133"/>
      <c r="E4" s="66"/>
      <c r="F4" s="66"/>
      <c r="G4" s="66"/>
      <c r="H4" s="66"/>
      <c r="I4" s="66"/>
      <c r="J4" s="66"/>
      <c r="K4" s="66"/>
      <c r="L4" s="66"/>
      <c r="M4" s="66"/>
      <c r="N4" s="66"/>
      <c r="O4" s="66"/>
      <c r="P4" s="66"/>
      <c r="Q4" s="66"/>
      <c r="R4" s="66"/>
      <c r="S4" s="66"/>
      <c r="T4" s="66"/>
      <c r="U4" s="66"/>
      <c r="V4" s="66"/>
      <c r="W4" s="66"/>
      <c r="X4" s="66"/>
      <c r="Y4" s="122"/>
      <c r="Z4" s="135" t="s">
        <v>152</v>
      </c>
      <c r="AA4" s="119" t="s">
        <v>153</v>
      </c>
    </row>
    <row r="5" ht="13.5" thickBot="1"/>
    <row r="6" spans="2:27" s="24" customFormat="1" ht="15.75" customHeight="1" thickBot="1">
      <c r="B6" s="67"/>
      <c r="C6" s="68"/>
      <c r="D6" s="69" t="s">
        <v>76</v>
      </c>
      <c r="E6" s="70"/>
      <c r="F6" s="70"/>
      <c r="G6" s="70"/>
      <c r="H6" s="71"/>
      <c r="I6" s="36"/>
      <c r="J6" s="33">
        <v>0.19</v>
      </c>
      <c r="K6" s="36"/>
      <c r="L6" s="33">
        <v>0.15</v>
      </c>
      <c r="M6" s="35"/>
      <c r="N6" s="34">
        <v>0.07</v>
      </c>
      <c r="O6" s="35"/>
      <c r="P6" s="34">
        <v>0.25</v>
      </c>
      <c r="Q6" s="32"/>
      <c r="R6" s="33">
        <v>0.18</v>
      </c>
      <c r="S6" s="32"/>
      <c r="T6" s="33">
        <v>0.16</v>
      </c>
      <c r="U6" s="32"/>
      <c r="V6" s="32"/>
      <c r="W6" s="32"/>
      <c r="X6" s="32"/>
      <c r="Y6" s="32"/>
      <c r="Z6" s="32"/>
      <c r="AA6" s="32"/>
    </row>
    <row r="7" spans="2:27" s="24" customFormat="1" ht="126.75" customHeight="1" thickBot="1">
      <c r="B7" s="74" t="s">
        <v>75</v>
      </c>
      <c r="C7" s="75"/>
      <c r="D7" s="31" t="s">
        <v>74</v>
      </c>
      <c r="E7" s="30" t="s">
        <v>73</v>
      </c>
      <c r="F7" s="29" t="s">
        <v>72</v>
      </c>
      <c r="G7" s="28" t="s">
        <v>71</v>
      </c>
      <c r="H7" s="27" t="s">
        <v>70</v>
      </c>
      <c r="I7" s="25" t="s">
        <v>69</v>
      </c>
      <c r="J7" s="25" t="s">
        <v>69</v>
      </c>
      <c r="K7" s="25" t="s">
        <v>68</v>
      </c>
      <c r="L7" s="25" t="s">
        <v>67</v>
      </c>
      <c r="M7" s="26" t="s">
        <v>66</v>
      </c>
      <c r="N7" s="26" t="s">
        <v>65</v>
      </c>
      <c r="O7" s="26" t="s">
        <v>64</v>
      </c>
      <c r="P7" s="26" t="s">
        <v>63</v>
      </c>
      <c r="Q7" s="25" t="s">
        <v>62</v>
      </c>
      <c r="R7" s="25" t="s">
        <v>61</v>
      </c>
      <c r="S7" s="25" t="s">
        <v>60</v>
      </c>
      <c r="T7" s="25" t="s">
        <v>59</v>
      </c>
      <c r="U7" s="25" t="s">
        <v>58</v>
      </c>
      <c r="V7" s="25" t="s">
        <v>57</v>
      </c>
      <c r="W7" s="25" t="s">
        <v>56</v>
      </c>
      <c r="X7" s="25" t="s">
        <v>55</v>
      </c>
      <c r="Y7" s="25" t="s">
        <v>54</v>
      </c>
      <c r="Z7" s="25" t="s">
        <v>53</v>
      </c>
      <c r="AA7" s="25" t="s">
        <v>52</v>
      </c>
    </row>
    <row r="8" spans="2:27" s="21" customFormat="1" ht="51.75" customHeight="1">
      <c r="B8" s="72" t="s">
        <v>51</v>
      </c>
      <c r="C8" s="73"/>
      <c r="D8" s="23">
        <v>1</v>
      </c>
      <c r="E8" s="22">
        <v>7</v>
      </c>
      <c r="F8" s="22">
        <v>9</v>
      </c>
      <c r="G8" s="22"/>
      <c r="H8" s="16">
        <f aca="true" t="shared" si="0" ref="H8:H35">SUM(D8:G8)</f>
        <v>17</v>
      </c>
      <c r="I8" s="17" t="str">
        <f aca="true" t="shared" si="1" ref="I8:I35">IF(D8&gt;=1,"Extremo",IF(E8&gt;=1,"Alto",IF(F8&gt;=1,"Moderado",IF(G8&gt;=1,"Bajo",IF(H8=0,"Bajo")))))</f>
        <v>Extremo</v>
      </c>
      <c r="J8" s="16">
        <f aca="true" t="shared" si="2" ref="J8:J35">IF(D8&gt;=1,5,IF(E8&gt;=1,4,IF(F8&gt;=1,3,IF(G8&gt;=1,2,IF(H8=0,1)))))</f>
        <v>5</v>
      </c>
      <c r="K8" s="15"/>
      <c r="L8" s="14" t="e">
        <f>INDEX(Tiempo_Ult_Aud_Calif,MATCH('Priorización  R.C'!K8,Tiempo_Ult_Aud_Def,0))</f>
        <v>#N/A</v>
      </c>
      <c r="M8" s="11"/>
      <c r="N8" s="13" t="e">
        <f aca="true" t="shared" si="3" ref="N8:N35">INDEX(Nivel_Directivo_Calif,MATCH(M8,Nivel_Directivo_Def_PQR,0))</f>
        <v>#N/A</v>
      </c>
      <c r="O8" s="11"/>
      <c r="P8" s="9" t="e">
        <f aca="true" t="shared" si="4" ref="P8:P35">INDEX(Impacto_Obj_Est_Calif,MATCH(O8,Impacto_Obj_Est_Def,0))</f>
        <v>#N/A</v>
      </c>
      <c r="Q8" s="12"/>
      <c r="R8" s="9" t="e">
        <f aca="true" t="shared" si="5" ref="R8:R35">INDEX(Result_Aud_Ant_Calif,MATCH(Q8,Result_Aud_Ant_Def,0))</f>
        <v>#N/A</v>
      </c>
      <c r="S8" s="11"/>
      <c r="T8" s="9" t="e">
        <f aca="true" t="shared" si="6" ref="T8:T35">INDEX(Impacto_Ppto_Calif,MATCH(S8,Impacto_Ppto_Def,0))</f>
        <v>#N/A</v>
      </c>
      <c r="U8" s="10" t="e">
        <f aca="true" t="shared" si="7" ref="U8:U35">$J$6*J8+$L$6*L8+$N$6*N8+$P$6*P8+$R$6*R8+$T$6*T8</f>
        <v>#N/A</v>
      </c>
      <c r="V8" s="10" t="e">
        <f aca="true" t="shared" si="8" ref="V8:V35">LOOKUP(U8,Nivel_Criticidad)</f>
        <v>#N/A</v>
      </c>
      <c r="W8" s="9" t="e">
        <f aca="true" t="shared" si="9" ref="W8:W35">INDEX(Ciclo_Rotación_Calif,MATCH(V8,Ciclo_Rotación_Def,0))</f>
        <v>#N/A</v>
      </c>
      <c r="X8" s="8" t="e">
        <f aca="true" t="shared" si="10" ref="X8:X35">IF(W8="Cada año",C8,"")</f>
        <v>#N/A</v>
      </c>
      <c r="Y8" s="8" t="e">
        <f aca="true" t="shared" si="11" ref="Y8:Y35">IF(OR(W8="Cada año",W8="Cada 2 años"),C8,"")</f>
        <v>#N/A</v>
      </c>
      <c r="Z8" s="8" t="e">
        <f aca="true" t="shared" si="12" ref="Z8:Z35">IF(OR(W8="Cada año",W8="Cada 3 años"),C8,"")</f>
        <v>#N/A</v>
      </c>
      <c r="AA8" s="7" t="e">
        <f aca="true" t="shared" si="13" ref="AA8:AA35">IF(OR(W8="Cada año",W8="Cada 2 años",W8="Cada 4 años"),C8,"")</f>
        <v>#N/A</v>
      </c>
    </row>
    <row r="9" spans="2:27" s="21" customFormat="1" ht="15">
      <c r="B9" s="72" t="s">
        <v>50</v>
      </c>
      <c r="C9" s="73"/>
      <c r="D9" s="20">
        <v>2</v>
      </c>
      <c r="E9" s="19"/>
      <c r="F9" s="19">
        <v>5</v>
      </c>
      <c r="G9" s="19"/>
      <c r="H9" s="18">
        <f t="shared" si="0"/>
        <v>7</v>
      </c>
      <c r="I9" s="17" t="str">
        <f t="shared" si="1"/>
        <v>Extremo</v>
      </c>
      <c r="J9" s="16">
        <f t="shared" si="2"/>
        <v>5</v>
      </c>
      <c r="K9" s="15"/>
      <c r="L9" s="14" t="e">
        <f>INDEX(Tiempo_Ult_Aud_Calif,MATCH('Priorización  R.C'!K9,Tiempo_Ult_Aud_Def,0))</f>
        <v>#N/A</v>
      </c>
      <c r="M9" s="11"/>
      <c r="N9" s="13" t="e">
        <f t="shared" si="3"/>
        <v>#N/A</v>
      </c>
      <c r="O9" s="11"/>
      <c r="P9" s="9" t="e">
        <f t="shared" si="4"/>
        <v>#N/A</v>
      </c>
      <c r="Q9" s="12"/>
      <c r="R9" s="9" t="e">
        <f t="shared" si="5"/>
        <v>#N/A</v>
      </c>
      <c r="S9" s="11"/>
      <c r="T9" s="9" t="e">
        <f t="shared" si="6"/>
        <v>#N/A</v>
      </c>
      <c r="U9" s="10" t="e">
        <f t="shared" si="7"/>
        <v>#N/A</v>
      </c>
      <c r="V9" s="10" t="e">
        <f t="shared" si="8"/>
        <v>#N/A</v>
      </c>
      <c r="W9" s="9" t="e">
        <f t="shared" si="9"/>
        <v>#N/A</v>
      </c>
      <c r="X9" s="8" t="e">
        <f t="shared" si="10"/>
        <v>#N/A</v>
      </c>
      <c r="Y9" s="8" t="e">
        <f t="shared" si="11"/>
        <v>#N/A</v>
      </c>
      <c r="Z9" s="8" t="e">
        <f t="shared" si="12"/>
        <v>#N/A</v>
      </c>
      <c r="AA9" s="7" t="e">
        <f t="shared" si="13"/>
        <v>#N/A</v>
      </c>
    </row>
    <row r="10" spans="2:27" s="21" customFormat="1" ht="15">
      <c r="B10" s="72" t="s">
        <v>45</v>
      </c>
      <c r="C10" s="73"/>
      <c r="D10" s="20"/>
      <c r="E10" s="19">
        <v>2</v>
      </c>
      <c r="F10" s="19">
        <v>3</v>
      </c>
      <c r="G10" s="19">
        <v>2</v>
      </c>
      <c r="H10" s="18">
        <f t="shared" si="0"/>
        <v>7</v>
      </c>
      <c r="I10" s="17" t="str">
        <f t="shared" si="1"/>
        <v>Alto</v>
      </c>
      <c r="J10" s="16">
        <f t="shared" si="2"/>
        <v>4</v>
      </c>
      <c r="K10" s="15"/>
      <c r="L10" s="14" t="e">
        <f>INDEX(Tiempo_Ult_Aud_Calif,MATCH('Priorización  R.C'!K10,Tiempo_Ult_Aud_Def,0))</f>
        <v>#N/A</v>
      </c>
      <c r="M10" s="11"/>
      <c r="N10" s="13" t="e">
        <f t="shared" si="3"/>
        <v>#N/A</v>
      </c>
      <c r="O10" s="11"/>
      <c r="P10" s="9" t="e">
        <f t="shared" si="4"/>
        <v>#N/A</v>
      </c>
      <c r="Q10" s="12"/>
      <c r="R10" s="9" t="e">
        <f t="shared" si="5"/>
        <v>#N/A</v>
      </c>
      <c r="S10" s="11"/>
      <c r="T10" s="9" t="e">
        <f t="shared" si="6"/>
        <v>#N/A</v>
      </c>
      <c r="U10" s="10" t="e">
        <f t="shared" si="7"/>
        <v>#N/A</v>
      </c>
      <c r="V10" s="10" t="e">
        <f t="shared" si="8"/>
        <v>#N/A</v>
      </c>
      <c r="W10" s="9" t="e">
        <f t="shared" si="9"/>
        <v>#N/A</v>
      </c>
      <c r="X10" s="8" t="e">
        <f t="shared" si="10"/>
        <v>#N/A</v>
      </c>
      <c r="Y10" s="8" t="e">
        <f t="shared" si="11"/>
        <v>#N/A</v>
      </c>
      <c r="Z10" s="8" t="e">
        <f t="shared" si="12"/>
        <v>#N/A</v>
      </c>
      <c r="AA10" s="7" t="e">
        <f t="shared" si="13"/>
        <v>#N/A</v>
      </c>
    </row>
    <row r="11" spans="2:27" s="21" customFormat="1" ht="15">
      <c r="B11" s="72" t="s">
        <v>42</v>
      </c>
      <c r="C11" s="73"/>
      <c r="D11" s="20"/>
      <c r="E11" s="19"/>
      <c r="F11" s="19">
        <v>6</v>
      </c>
      <c r="G11" s="19">
        <v>2</v>
      </c>
      <c r="H11" s="18">
        <f t="shared" si="0"/>
        <v>8</v>
      </c>
      <c r="I11" s="17" t="str">
        <f t="shared" si="1"/>
        <v>Moderado</v>
      </c>
      <c r="J11" s="16">
        <f t="shared" si="2"/>
        <v>3</v>
      </c>
      <c r="K11" s="15"/>
      <c r="L11" s="14" t="e">
        <f>INDEX(Tiempo_Ult_Aud_Calif,MATCH('Priorización  R.C'!K11,Tiempo_Ult_Aud_Def,0))</f>
        <v>#N/A</v>
      </c>
      <c r="M11" s="11"/>
      <c r="N11" s="13" t="e">
        <f t="shared" si="3"/>
        <v>#N/A</v>
      </c>
      <c r="O11" s="11"/>
      <c r="P11" s="9" t="e">
        <f t="shared" si="4"/>
        <v>#N/A</v>
      </c>
      <c r="Q11" s="12"/>
      <c r="R11" s="9" t="e">
        <f t="shared" si="5"/>
        <v>#N/A</v>
      </c>
      <c r="S11" s="11"/>
      <c r="T11" s="9" t="e">
        <f t="shared" si="6"/>
        <v>#N/A</v>
      </c>
      <c r="U11" s="10" t="e">
        <f t="shared" si="7"/>
        <v>#N/A</v>
      </c>
      <c r="V11" s="10" t="e">
        <f t="shared" si="8"/>
        <v>#N/A</v>
      </c>
      <c r="W11" s="9" t="e">
        <f t="shared" si="9"/>
        <v>#N/A</v>
      </c>
      <c r="X11" s="8" t="e">
        <f t="shared" si="10"/>
        <v>#N/A</v>
      </c>
      <c r="Y11" s="8" t="e">
        <f t="shared" si="11"/>
        <v>#N/A</v>
      </c>
      <c r="Z11" s="8" t="e">
        <f t="shared" si="12"/>
        <v>#N/A</v>
      </c>
      <c r="AA11" s="7" t="e">
        <f t="shared" si="13"/>
        <v>#N/A</v>
      </c>
    </row>
    <row r="12" spans="2:27" s="21" customFormat="1" ht="15">
      <c r="B12" s="72" t="s">
        <v>38</v>
      </c>
      <c r="C12" s="73"/>
      <c r="D12" s="20"/>
      <c r="E12" s="19">
        <v>2</v>
      </c>
      <c r="F12" s="19">
        <v>3</v>
      </c>
      <c r="G12" s="19"/>
      <c r="H12" s="18">
        <f t="shared" si="0"/>
        <v>5</v>
      </c>
      <c r="I12" s="17" t="str">
        <f t="shared" si="1"/>
        <v>Alto</v>
      </c>
      <c r="J12" s="16">
        <f t="shared" si="2"/>
        <v>4</v>
      </c>
      <c r="K12" s="15"/>
      <c r="L12" s="14" t="e">
        <f>INDEX(Tiempo_Ult_Aud_Calif,MATCH('Priorización  R.C'!K12,Tiempo_Ult_Aud_Def,0))</f>
        <v>#N/A</v>
      </c>
      <c r="M12" s="11"/>
      <c r="N12" s="13" t="e">
        <f t="shared" si="3"/>
        <v>#N/A</v>
      </c>
      <c r="O12" s="11"/>
      <c r="P12" s="9" t="e">
        <f t="shared" si="4"/>
        <v>#N/A</v>
      </c>
      <c r="Q12" s="12"/>
      <c r="R12" s="9" t="e">
        <f t="shared" si="5"/>
        <v>#N/A</v>
      </c>
      <c r="S12" s="11"/>
      <c r="T12" s="9" t="e">
        <f t="shared" si="6"/>
        <v>#N/A</v>
      </c>
      <c r="U12" s="10" t="e">
        <f t="shared" si="7"/>
        <v>#N/A</v>
      </c>
      <c r="V12" s="10" t="e">
        <f t="shared" si="8"/>
        <v>#N/A</v>
      </c>
      <c r="W12" s="9" t="e">
        <f t="shared" si="9"/>
        <v>#N/A</v>
      </c>
      <c r="X12" s="8" t="e">
        <f t="shared" si="10"/>
        <v>#N/A</v>
      </c>
      <c r="Y12" s="8" t="e">
        <f t="shared" si="11"/>
        <v>#N/A</v>
      </c>
      <c r="Z12" s="8" t="e">
        <f t="shared" si="12"/>
        <v>#N/A</v>
      </c>
      <c r="AA12" s="7" t="e">
        <f t="shared" si="13"/>
        <v>#N/A</v>
      </c>
    </row>
    <row r="13" spans="2:27" s="21" customFormat="1" ht="37.5" customHeight="1">
      <c r="B13" s="72" t="s">
        <v>33</v>
      </c>
      <c r="C13" s="73"/>
      <c r="D13" s="20"/>
      <c r="E13" s="19">
        <v>7</v>
      </c>
      <c r="F13" s="19"/>
      <c r="G13" s="19"/>
      <c r="H13" s="18">
        <f t="shared" si="0"/>
        <v>7</v>
      </c>
      <c r="I13" s="17" t="str">
        <f t="shared" si="1"/>
        <v>Alto</v>
      </c>
      <c r="J13" s="16">
        <f t="shared" si="2"/>
        <v>4</v>
      </c>
      <c r="K13" s="15"/>
      <c r="L13" s="14" t="e">
        <f>INDEX(Tiempo_Ult_Aud_Calif,MATCH('Priorización  R.C'!K13,Tiempo_Ult_Aud_Def,0))</f>
        <v>#N/A</v>
      </c>
      <c r="M13" s="11"/>
      <c r="N13" s="13" t="e">
        <f t="shared" si="3"/>
        <v>#N/A</v>
      </c>
      <c r="O13" s="11"/>
      <c r="P13" s="9" t="e">
        <f t="shared" si="4"/>
        <v>#N/A</v>
      </c>
      <c r="Q13" s="12"/>
      <c r="R13" s="9" t="e">
        <f t="shared" si="5"/>
        <v>#N/A</v>
      </c>
      <c r="S13" s="11"/>
      <c r="T13" s="9" t="e">
        <f t="shared" si="6"/>
        <v>#N/A</v>
      </c>
      <c r="U13" s="10" t="e">
        <f t="shared" si="7"/>
        <v>#N/A</v>
      </c>
      <c r="V13" s="10" t="e">
        <f t="shared" si="8"/>
        <v>#N/A</v>
      </c>
      <c r="W13" s="9" t="e">
        <f t="shared" si="9"/>
        <v>#N/A</v>
      </c>
      <c r="X13" s="8" t="e">
        <f t="shared" si="10"/>
        <v>#N/A</v>
      </c>
      <c r="Y13" s="8" t="e">
        <f t="shared" si="11"/>
        <v>#N/A</v>
      </c>
      <c r="Z13" s="8" t="e">
        <f t="shared" si="12"/>
        <v>#N/A</v>
      </c>
      <c r="AA13" s="7" t="e">
        <f t="shared" si="13"/>
        <v>#N/A</v>
      </c>
    </row>
    <row r="14" spans="2:27" s="21" customFormat="1" ht="36.75" customHeight="1">
      <c r="B14" s="72" t="s">
        <v>31</v>
      </c>
      <c r="C14" s="73"/>
      <c r="D14" s="20"/>
      <c r="E14" s="19">
        <v>4</v>
      </c>
      <c r="F14" s="19"/>
      <c r="G14" s="19"/>
      <c r="H14" s="18">
        <f t="shared" si="0"/>
        <v>4</v>
      </c>
      <c r="I14" s="17" t="str">
        <f t="shared" si="1"/>
        <v>Alto</v>
      </c>
      <c r="J14" s="16">
        <f t="shared" si="2"/>
        <v>4</v>
      </c>
      <c r="K14" s="15"/>
      <c r="L14" s="14" t="e">
        <f>INDEX(Tiempo_Ult_Aud_Calif,MATCH('Priorización  R.C'!K14,Tiempo_Ult_Aud_Def,0))</f>
        <v>#N/A</v>
      </c>
      <c r="M14" s="11"/>
      <c r="N14" s="13" t="e">
        <f t="shared" si="3"/>
        <v>#N/A</v>
      </c>
      <c r="O14" s="11"/>
      <c r="P14" s="9" t="e">
        <f t="shared" si="4"/>
        <v>#N/A</v>
      </c>
      <c r="Q14" s="12"/>
      <c r="R14" s="9" t="e">
        <f t="shared" si="5"/>
        <v>#N/A</v>
      </c>
      <c r="S14" s="11"/>
      <c r="T14" s="9" t="e">
        <f t="shared" si="6"/>
        <v>#N/A</v>
      </c>
      <c r="U14" s="10" t="e">
        <f t="shared" si="7"/>
        <v>#N/A</v>
      </c>
      <c r="V14" s="10" t="e">
        <f t="shared" si="8"/>
        <v>#N/A</v>
      </c>
      <c r="W14" s="9" t="e">
        <f t="shared" si="9"/>
        <v>#N/A</v>
      </c>
      <c r="X14" s="8" t="e">
        <f t="shared" si="10"/>
        <v>#N/A</v>
      </c>
      <c r="Y14" s="8" t="e">
        <f t="shared" si="11"/>
        <v>#N/A</v>
      </c>
      <c r="Z14" s="8" t="e">
        <f t="shared" si="12"/>
        <v>#N/A</v>
      </c>
      <c r="AA14" s="7" t="e">
        <f t="shared" si="13"/>
        <v>#N/A</v>
      </c>
    </row>
    <row r="15" spans="2:27" s="21" customFormat="1" ht="31.5" customHeight="1">
      <c r="B15" s="72" t="s">
        <v>27</v>
      </c>
      <c r="C15" s="73"/>
      <c r="D15" s="20">
        <v>1</v>
      </c>
      <c r="E15" s="19">
        <v>2</v>
      </c>
      <c r="F15" s="19"/>
      <c r="G15" s="19"/>
      <c r="H15" s="18">
        <f t="shared" si="0"/>
        <v>3</v>
      </c>
      <c r="I15" s="17" t="str">
        <f t="shared" si="1"/>
        <v>Extremo</v>
      </c>
      <c r="J15" s="16">
        <f t="shared" si="2"/>
        <v>5</v>
      </c>
      <c r="K15" s="15"/>
      <c r="L15" s="14" t="e">
        <f>INDEX(Tiempo_Ult_Aud_Calif,MATCH('Priorización  R.C'!K15,Tiempo_Ult_Aud_Def,0))</f>
        <v>#N/A</v>
      </c>
      <c r="M15" s="11"/>
      <c r="N15" s="13" t="e">
        <f t="shared" si="3"/>
        <v>#N/A</v>
      </c>
      <c r="O15" s="11"/>
      <c r="P15" s="9" t="e">
        <f t="shared" si="4"/>
        <v>#N/A</v>
      </c>
      <c r="Q15" s="12"/>
      <c r="R15" s="9" t="e">
        <f t="shared" si="5"/>
        <v>#N/A</v>
      </c>
      <c r="S15" s="11"/>
      <c r="T15" s="9" t="e">
        <f t="shared" si="6"/>
        <v>#N/A</v>
      </c>
      <c r="U15" s="10" t="e">
        <f t="shared" si="7"/>
        <v>#N/A</v>
      </c>
      <c r="V15" s="10" t="e">
        <f t="shared" si="8"/>
        <v>#N/A</v>
      </c>
      <c r="W15" s="9" t="e">
        <f t="shared" si="9"/>
        <v>#N/A</v>
      </c>
      <c r="X15" s="8" t="e">
        <f t="shared" si="10"/>
        <v>#N/A</v>
      </c>
      <c r="Y15" s="8" t="e">
        <f t="shared" si="11"/>
        <v>#N/A</v>
      </c>
      <c r="Z15" s="8" t="e">
        <f t="shared" si="12"/>
        <v>#N/A</v>
      </c>
      <c r="AA15" s="7" t="e">
        <f t="shared" si="13"/>
        <v>#N/A</v>
      </c>
    </row>
    <row r="16" spans="2:27" s="21" customFormat="1" ht="44.25" customHeight="1">
      <c r="B16" s="72" t="s">
        <v>25</v>
      </c>
      <c r="C16" s="73"/>
      <c r="D16" s="20"/>
      <c r="E16" s="19">
        <v>1</v>
      </c>
      <c r="F16" s="19"/>
      <c r="G16" s="19"/>
      <c r="H16" s="18">
        <f t="shared" si="0"/>
        <v>1</v>
      </c>
      <c r="I16" s="17" t="str">
        <f t="shared" si="1"/>
        <v>Alto</v>
      </c>
      <c r="J16" s="16">
        <f t="shared" si="2"/>
        <v>4</v>
      </c>
      <c r="K16" s="15"/>
      <c r="L16" s="14" t="e">
        <f>INDEX(Tiempo_Ult_Aud_Calif,MATCH('Priorización  R.C'!K16,Tiempo_Ult_Aud_Def,0))</f>
        <v>#N/A</v>
      </c>
      <c r="M16" s="11"/>
      <c r="N16" s="13" t="e">
        <f t="shared" si="3"/>
        <v>#N/A</v>
      </c>
      <c r="O16" s="11"/>
      <c r="P16" s="9" t="e">
        <f t="shared" si="4"/>
        <v>#N/A</v>
      </c>
      <c r="Q16" s="12"/>
      <c r="R16" s="9" t="e">
        <f t="shared" si="5"/>
        <v>#N/A</v>
      </c>
      <c r="S16" s="11"/>
      <c r="T16" s="9" t="e">
        <f t="shared" si="6"/>
        <v>#N/A</v>
      </c>
      <c r="U16" s="10" t="e">
        <f t="shared" si="7"/>
        <v>#N/A</v>
      </c>
      <c r="V16" s="10" t="e">
        <f t="shared" si="8"/>
        <v>#N/A</v>
      </c>
      <c r="W16" s="9" t="e">
        <f t="shared" si="9"/>
        <v>#N/A</v>
      </c>
      <c r="X16" s="8" t="e">
        <f t="shared" si="10"/>
        <v>#N/A</v>
      </c>
      <c r="Y16" s="8" t="e">
        <f t="shared" si="11"/>
        <v>#N/A</v>
      </c>
      <c r="Z16" s="8" t="e">
        <f t="shared" si="12"/>
        <v>#N/A</v>
      </c>
      <c r="AA16" s="7" t="e">
        <f t="shared" si="13"/>
        <v>#N/A</v>
      </c>
    </row>
    <row r="17" spans="2:27" s="21" customFormat="1" ht="15">
      <c r="B17" s="72" t="s">
        <v>23</v>
      </c>
      <c r="C17" s="73"/>
      <c r="D17" s="20">
        <v>1</v>
      </c>
      <c r="E17" s="19"/>
      <c r="F17" s="19">
        <v>2</v>
      </c>
      <c r="G17" s="19">
        <v>2</v>
      </c>
      <c r="H17" s="18">
        <f t="shared" si="0"/>
        <v>5</v>
      </c>
      <c r="I17" s="17" t="str">
        <f t="shared" si="1"/>
        <v>Extremo</v>
      </c>
      <c r="J17" s="16">
        <f t="shared" si="2"/>
        <v>5</v>
      </c>
      <c r="K17" s="15"/>
      <c r="L17" s="14" t="e">
        <f>INDEX(Tiempo_Ult_Aud_Calif,MATCH('Priorización  R.C'!K17,Tiempo_Ult_Aud_Def,0))</f>
        <v>#N/A</v>
      </c>
      <c r="M17" s="11"/>
      <c r="N17" s="13" t="e">
        <f t="shared" si="3"/>
        <v>#N/A</v>
      </c>
      <c r="O17" s="11"/>
      <c r="P17" s="9" t="e">
        <f t="shared" si="4"/>
        <v>#N/A</v>
      </c>
      <c r="Q17" s="12"/>
      <c r="R17" s="9" t="e">
        <f t="shared" si="5"/>
        <v>#N/A</v>
      </c>
      <c r="S17" s="11"/>
      <c r="T17" s="9" t="e">
        <f t="shared" si="6"/>
        <v>#N/A</v>
      </c>
      <c r="U17" s="10" t="e">
        <f t="shared" si="7"/>
        <v>#N/A</v>
      </c>
      <c r="V17" s="10" t="e">
        <f t="shared" si="8"/>
        <v>#N/A</v>
      </c>
      <c r="W17" s="9" t="e">
        <f t="shared" si="9"/>
        <v>#N/A</v>
      </c>
      <c r="X17" s="8" t="e">
        <f t="shared" si="10"/>
        <v>#N/A</v>
      </c>
      <c r="Y17" s="8" t="e">
        <f t="shared" si="11"/>
        <v>#N/A</v>
      </c>
      <c r="Z17" s="8" t="e">
        <f t="shared" si="12"/>
        <v>#N/A</v>
      </c>
      <c r="AA17" s="7" t="e">
        <f t="shared" si="13"/>
        <v>#N/A</v>
      </c>
    </row>
    <row r="18" spans="2:27" s="21" customFormat="1" ht="15">
      <c r="B18" s="72" t="s">
        <v>22</v>
      </c>
      <c r="C18" s="73"/>
      <c r="D18" s="20">
        <v>1</v>
      </c>
      <c r="E18" s="19">
        <v>3</v>
      </c>
      <c r="F18" s="19">
        <v>1</v>
      </c>
      <c r="G18" s="19"/>
      <c r="H18" s="18">
        <f t="shared" si="0"/>
        <v>5</v>
      </c>
      <c r="I18" s="17" t="str">
        <f t="shared" si="1"/>
        <v>Extremo</v>
      </c>
      <c r="J18" s="16">
        <f t="shared" si="2"/>
        <v>5</v>
      </c>
      <c r="K18" s="15"/>
      <c r="L18" s="14" t="e">
        <f>INDEX(Tiempo_Ult_Aud_Calif,MATCH('Priorización  R.C'!K18,Tiempo_Ult_Aud_Def,0))</f>
        <v>#N/A</v>
      </c>
      <c r="M18" s="11"/>
      <c r="N18" s="13" t="e">
        <f t="shared" si="3"/>
        <v>#N/A</v>
      </c>
      <c r="O18" s="11"/>
      <c r="P18" s="9" t="e">
        <f t="shared" si="4"/>
        <v>#N/A</v>
      </c>
      <c r="Q18" s="12"/>
      <c r="R18" s="9" t="e">
        <f t="shared" si="5"/>
        <v>#N/A</v>
      </c>
      <c r="S18" s="11"/>
      <c r="T18" s="9" t="e">
        <f t="shared" si="6"/>
        <v>#N/A</v>
      </c>
      <c r="U18" s="10" t="e">
        <f t="shared" si="7"/>
        <v>#N/A</v>
      </c>
      <c r="V18" s="10" t="e">
        <f t="shared" si="8"/>
        <v>#N/A</v>
      </c>
      <c r="W18" s="9" t="e">
        <f t="shared" si="9"/>
        <v>#N/A</v>
      </c>
      <c r="X18" s="8" t="e">
        <f t="shared" si="10"/>
        <v>#N/A</v>
      </c>
      <c r="Y18" s="8" t="e">
        <f t="shared" si="11"/>
        <v>#N/A</v>
      </c>
      <c r="Z18" s="8" t="e">
        <f t="shared" si="12"/>
        <v>#N/A</v>
      </c>
      <c r="AA18" s="7" t="e">
        <f t="shared" si="13"/>
        <v>#N/A</v>
      </c>
    </row>
    <row r="19" spans="2:27" s="21" customFormat="1" ht="15">
      <c r="B19" s="72" t="s">
        <v>21</v>
      </c>
      <c r="C19" s="73"/>
      <c r="D19" s="20"/>
      <c r="E19" s="19">
        <v>4</v>
      </c>
      <c r="F19" s="19">
        <v>2</v>
      </c>
      <c r="G19" s="19"/>
      <c r="H19" s="18">
        <f t="shared" si="0"/>
        <v>6</v>
      </c>
      <c r="I19" s="17" t="str">
        <f t="shared" si="1"/>
        <v>Alto</v>
      </c>
      <c r="J19" s="16">
        <f t="shared" si="2"/>
        <v>4</v>
      </c>
      <c r="K19" s="15"/>
      <c r="L19" s="14" t="e">
        <f>INDEX(Tiempo_Ult_Aud_Calif,MATCH('Priorización  R.C'!K19,Tiempo_Ult_Aud_Def,0))</f>
        <v>#N/A</v>
      </c>
      <c r="M19" s="11"/>
      <c r="N19" s="13" t="e">
        <f t="shared" si="3"/>
        <v>#N/A</v>
      </c>
      <c r="O19" s="11"/>
      <c r="P19" s="9" t="e">
        <f t="shared" si="4"/>
        <v>#N/A</v>
      </c>
      <c r="Q19" s="12"/>
      <c r="R19" s="9" t="e">
        <f t="shared" si="5"/>
        <v>#N/A</v>
      </c>
      <c r="S19" s="11"/>
      <c r="T19" s="9" t="e">
        <f t="shared" si="6"/>
        <v>#N/A</v>
      </c>
      <c r="U19" s="10" t="e">
        <f t="shared" si="7"/>
        <v>#N/A</v>
      </c>
      <c r="V19" s="10" t="e">
        <f t="shared" si="8"/>
        <v>#N/A</v>
      </c>
      <c r="W19" s="9" t="e">
        <f t="shared" si="9"/>
        <v>#N/A</v>
      </c>
      <c r="X19" s="8" t="e">
        <f t="shared" si="10"/>
        <v>#N/A</v>
      </c>
      <c r="Y19" s="8" t="e">
        <f t="shared" si="11"/>
        <v>#N/A</v>
      </c>
      <c r="Z19" s="8" t="e">
        <f t="shared" si="12"/>
        <v>#N/A</v>
      </c>
      <c r="AA19" s="7" t="e">
        <f t="shared" si="13"/>
        <v>#N/A</v>
      </c>
    </row>
    <row r="20" spans="2:27" s="21" customFormat="1" ht="15">
      <c r="B20" s="72" t="s">
        <v>20</v>
      </c>
      <c r="C20" s="73"/>
      <c r="D20" s="20"/>
      <c r="E20" s="19">
        <v>5</v>
      </c>
      <c r="F20" s="19">
        <v>3</v>
      </c>
      <c r="G20" s="19">
        <v>2</v>
      </c>
      <c r="H20" s="18">
        <f t="shared" si="0"/>
        <v>10</v>
      </c>
      <c r="I20" s="17" t="str">
        <f t="shared" si="1"/>
        <v>Alto</v>
      </c>
      <c r="J20" s="16">
        <f t="shared" si="2"/>
        <v>4</v>
      </c>
      <c r="K20" s="15"/>
      <c r="L20" s="14" t="e">
        <f>INDEX(Tiempo_Ult_Aud_Calif,MATCH('Priorización  R.C'!K20,Tiempo_Ult_Aud_Def,0))</f>
        <v>#N/A</v>
      </c>
      <c r="M20" s="11"/>
      <c r="N20" s="13" t="e">
        <f t="shared" si="3"/>
        <v>#N/A</v>
      </c>
      <c r="O20" s="11"/>
      <c r="P20" s="9" t="e">
        <f t="shared" si="4"/>
        <v>#N/A</v>
      </c>
      <c r="Q20" s="12"/>
      <c r="R20" s="9" t="e">
        <f t="shared" si="5"/>
        <v>#N/A</v>
      </c>
      <c r="S20" s="11"/>
      <c r="T20" s="9" t="e">
        <f t="shared" si="6"/>
        <v>#N/A</v>
      </c>
      <c r="U20" s="10" t="e">
        <f t="shared" si="7"/>
        <v>#N/A</v>
      </c>
      <c r="V20" s="10" t="e">
        <f t="shared" si="8"/>
        <v>#N/A</v>
      </c>
      <c r="W20" s="9" t="e">
        <f t="shared" si="9"/>
        <v>#N/A</v>
      </c>
      <c r="X20" s="8" t="e">
        <f t="shared" si="10"/>
        <v>#N/A</v>
      </c>
      <c r="Y20" s="8" t="e">
        <f t="shared" si="11"/>
        <v>#N/A</v>
      </c>
      <c r="Z20" s="8" t="e">
        <f t="shared" si="12"/>
        <v>#N/A</v>
      </c>
      <c r="AA20" s="7" t="e">
        <f t="shared" si="13"/>
        <v>#N/A</v>
      </c>
    </row>
    <row r="21" spans="2:27" s="21" customFormat="1" ht="15">
      <c r="B21" s="72" t="s">
        <v>19</v>
      </c>
      <c r="C21" s="73"/>
      <c r="D21" s="20">
        <v>1</v>
      </c>
      <c r="E21" s="19">
        <v>8</v>
      </c>
      <c r="F21" s="19">
        <v>5</v>
      </c>
      <c r="G21" s="19">
        <v>1</v>
      </c>
      <c r="H21" s="18">
        <f t="shared" si="0"/>
        <v>15</v>
      </c>
      <c r="I21" s="17" t="str">
        <f t="shared" si="1"/>
        <v>Extremo</v>
      </c>
      <c r="J21" s="16">
        <f t="shared" si="2"/>
        <v>5</v>
      </c>
      <c r="K21" s="15"/>
      <c r="L21" s="14" t="e">
        <f>INDEX(Tiempo_Ult_Aud_Calif,MATCH('Priorización  R.C'!K21,Tiempo_Ult_Aud_Def,0))</f>
        <v>#N/A</v>
      </c>
      <c r="M21" s="11"/>
      <c r="N21" s="13" t="e">
        <f t="shared" si="3"/>
        <v>#N/A</v>
      </c>
      <c r="O21" s="11"/>
      <c r="P21" s="9" t="e">
        <f t="shared" si="4"/>
        <v>#N/A</v>
      </c>
      <c r="Q21" s="12"/>
      <c r="R21" s="9" t="e">
        <f t="shared" si="5"/>
        <v>#N/A</v>
      </c>
      <c r="S21" s="11"/>
      <c r="T21" s="9" t="e">
        <f t="shared" si="6"/>
        <v>#N/A</v>
      </c>
      <c r="U21" s="10" t="e">
        <f t="shared" si="7"/>
        <v>#N/A</v>
      </c>
      <c r="V21" s="10" t="e">
        <f t="shared" si="8"/>
        <v>#N/A</v>
      </c>
      <c r="W21" s="9" t="e">
        <f t="shared" si="9"/>
        <v>#N/A</v>
      </c>
      <c r="X21" s="8" t="e">
        <f t="shared" si="10"/>
        <v>#N/A</v>
      </c>
      <c r="Y21" s="8" t="e">
        <f t="shared" si="11"/>
        <v>#N/A</v>
      </c>
      <c r="Z21" s="8" t="e">
        <f t="shared" si="12"/>
        <v>#N/A</v>
      </c>
      <c r="AA21" s="7" t="e">
        <f t="shared" si="13"/>
        <v>#N/A</v>
      </c>
    </row>
    <row r="22" spans="2:27" s="21" customFormat="1" ht="15">
      <c r="B22" s="72" t="s">
        <v>18</v>
      </c>
      <c r="C22" s="73"/>
      <c r="D22" s="20">
        <v>1</v>
      </c>
      <c r="E22" s="19">
        <v>6</v>
      </c>
      <c r="F22" s="19">
        <v>2</v>
      </c>
      <c r="G22" s="19"/>
      <c r="H22" s="18">
        <f t="shared" si="0"/>
        <v>9</v>
      </c>
      <c r="I22" s="17" t="str">
        <f t="shared" si="1"/>
        <v>Extremo</v>
      </c>
      <c r="J22" s="16">
        <f t="shared" si="2"/>
        <v>5</v>
      </c>
      <c r="K22" s="15"/>
      <c r="L22" s="14" t="e">
        <f>INDEX(Tiempo_Ult_Aud_Calif,MATCH('Priorización  R.C'!K22,Tiempo_Ult_Aud_Def,0))</f>
        <v>#N/A</v>
      </c>
      <c r="M22" s="11"/>
      <c r="N22" s="13" t="e">
        <f t="shared" si="3"/>
        <v>#N/A</v>
      </c>
      <c r="O22" s="11"/>
      <c r="P22" s="9" t="e">
        <f t="shared" si="4"/>
        <v>#N/A</v>
      </c>
      <c r="Q22" s="12"/>
      <c r="R22" s="9" t="e">
        <f t="shared" si="5"/>
        <v>#N/A</v>
      </c>
      <c r="S22" s="11"/>
      <c r="T22" s="9" t="e">
        <f t="shared" si="6"/>
        <v>#N/A</v>
      </c>
      <c r="U22" s="10" t="e">
        <f t="shared" si="7"/>
        <v>#N/A</v>
      </c>
      <c r="V22" s="10" t="e">
        <f t="shared" si="8"/>
        <v>#N/A</v>
      </c>
      <c r="W22" s="9" t="e">
        <f t="shared" si="9"/>
        <v>#N/A</v>
      </c>
      <c r="X22" s="8" t="e">
        <f t="shared" si="10"/>
        <v>#N/A</v>
      </c>
      <c r="Y22" s="8" t="e">
        <f t="shared" si="11"/>
        <v>#N/A</v>
      </c>
      <c r="Z22" s="8" t="e">
        <f t="shared" si="12"/>
        <v>#N/A</v>
      </c>
      <c r="AA22" s="7" t="e">
        <f t="shared" si="13"/>
        <v>#N/A</v>
      </c>
    </row>
    <row r="23" spans="2:27" s="21" customFormat="1" ht="15">
      <c r="B23" s="72" t="s">
        <v>17</v>
      </c>
      <c r="C23" s="73"/>
      <c r="D23" s="20">
        <v>1</v>
      </c>
      <c r="E23" s="19">
        <v>1</v>
      </c>
      <c r="F23" s="19">
        <v>1</v>
      </c>
      <c r="G23" s="19"/>
      <c r="H23" s="18">
        <f t="shared" si="0"/>
        <v>3</v>
      </c>
      <c r="I23" s="17" t="str">
        <f t="shared" si="1"/>
        <v>Extremo</v>
      </c>
      <c r="J23" s="16">
        <f t="shared" si="2"/>
        <v>5</v>
      </c>
      <c r="K23" s="15"/>
      <c r="L23" s="14" t="e">
        <f>INDEX(Tiempo_Ult_Aud_Calif,MATCH('Priorización  R.C'!K23,Tiempo_Ult_Aud_Def,0))</f>
        <v>#N/A</v>
      </c>
      <c r="M23" s="11"/>
      <c r="N23" s="13" t="e">
        <f t="shared" si="3"/>
        <v>#N/A</v>
      </c>
      <c r="O23" s="11"/>
      <c r="P23" s="9" t="e">
        <f t="shared" si="4"/>
        <v>#N/A</v>
      </c>
      <c r="Q23" s="12"/>
      <c r="R23" s="9" t="e">
        <f t="shared" si="5"/>
        <v>#N/A</v>
      </c>
      <c r="S23" s="11"/>
      <c r="T23" s="9" t="e">
        <f t="shared" si="6"/>
        <v>#N/A</v>
      </c>
      <c r="U23" s="10" t="e">
        <f t="shared" si="7"/>
        <v>#N/A</v>
      </c>
      <c r="V23" s="10" t="e">
        <f t="shared" si="8"/>
        <v>#N/A</v>
      </c>
      <c r="W23" s="9" t="e">
        <f t="shared" si="9"/>
        <v>#N/A</v>
      </c>
      <c r="X23" s="8" t="e">
        <f t="shared" si="10"/>
        <v>#N/A</v>
      </c>
      <c r="Y23" s="8" t="e">
        <f t="shared" si="11"/>
        <v>#N/A</v>
      </c>
      <c r="Z23" s="8" t="e">
        <f t="shared" si="12"/>
        <v>#N/A</v>
      </c>
      <c r="AA23" s="7" t="e">
        <f t="shared" si="13"/>
        <v>#N/A</v>
      </c>
    </row>
    <row r="24" spans="2:27" s="21" customFormat="1" ht="15">
      <c r="B24" s="72" t="s">
        <v>16</v>
      </c>
      <c r="C24" s="73"/>
      <c r="D24" s="20"/>
      <c r="E24" s="19">
        <v>3</v>
      </c>
      <c r="F24" s="19">
        <v>3</v>
      </c>
      <c r="G24" s="19"/>
      <c r="H24" s="18">
        <f t="shared" si="0"/>
        <v>6</v>
      </c>
      <c r="I24" s="17" t="str">
        <f t="shared" si="1"/>
        <v>Alto</v>
      </c>
      <c r="J24" s="16">
        <f t="shared" si="2"/>
        <v>4</v>
      </c>
      <c r="K24" s="15"/>
      <c r="L24" s="14" t="e">
        <f>INDEX(Tiempo_Ult_Aud_Calif,MATCH('Priorización  R.C'!K24,Tiempo_Ult_Aud_Def,0))</f>
        <v>#N/A</v>
      </c>
      <c r="M24" s="11"/>
      <c r="N24" s="13" t="e">
        <f t="shared" si="3"/>
        <v>#N/A</v>
      </c>
      <c r="O24" s="11"/>
      <c r="P24" s="9" t="e">
        <f t="shared" si="4"/>
        <v>#N/A</v>
      </c>
      <c r="Q24" s="12"/>
      <c r="R24" s="9" t="e">
        <f t="shared" si="5"/>
        <v>#N/A</v>
      </c>
      <c r="S24" s="11"/>
      <c r="T24" s="9" t="e">
        <f t="shared" si="6"/>
        <v>#N/A</v>
      </c>
      <c r="U24" s="10" t="e">
        <f t="shared" si="7"/>
        <v>#N/A</v>
      </c>
      <c r="V24" s="10" t="e">
        <f t="shared" si="8"/>
        <v>#N/A</v>
      </c>
      <c r="W24" s="9" t="e">
        <f t="shared" si="9"/>
        <v>#N/A</v>
      </c>
      <c r="X24" s="8" t="e">
        <f t="shared" si="10"/>
        <v>#N/A</v>
      </c>
      <c r="Y24" s="8" t="e">
        <f t="shared" si="11"/>
        <v>#N/A</v>
      </c>
      <c r="Z24" s="8" t="e">
        <f t="shared" si="12"/>
        <v>#N/A</v>
      </c>
      <c r="AA24" s="7" t="e">
        <f t="shared" si="13"/>
        <v>#N/A</v>
      </c>
    </row>
    <row r="25" spans="2:27" s="21" customFormat="1" ht="15">
      <c r="B25" s="72" t="s">
        <v>15</v>
      </c>
      <c r="C25" s="73"/>
      <c r="D25" s="20"/>
      <c r="E25" s="19">
        <v>13</v>
      </c>
      <c r="F25" s="19">
        <v>4</v>
      </c>
      <c r="G25" s="19">
        <v>17</v>
      </c>
      <c r="H25" s="18">
        <f t="shared" si="0"/>
        <v>34</v>
      </c>
      <c r="I25" s="17" t="str">
        <f t="shared" si="1"/>
        <v>Alto</v>
      </c>
      <c r="J25" s="16">
        <f t="shared" si="2"/>
        <v>4</v>
      </c>
      <c r="K25" s="15"/>
      <c r="L25" s="14" t="e">
        <f>INDEX(Tiempo_Ult_Aud_Calif,MATCH('Priorización  R.C'!K25,Tiempo_Ult_Aud_Def,0))</f>
        <v>#N/A</v>
      </c>
      <c r="M25" s="11"/>
      <c r="N25" s="13" t="e">
        <f t="shared" si="3"/>
        <v>#N/A</v>
      </c>
      <c r="O25" s="11"/>
      <c r="P25" s="9" t="e">
        <f t="shared" si="4"/>
        <v>#N/A</v>
      </c>
      <c r="Q25" s="12"/>
      <c r="R25" s="9" t="e">
        <f t="shared" si="5"/>
        <v>#N/A</v>
      </c>
      <c r="S25" s="11"/>
      <c r="T25" s="9" t="e">
        <f t="shared" si="6"/>
        <v>#N/A</v>
      </c>
      <c r="U25" s="10" t="e">
        <f t="shared" si="7"/>
        <v>#N/A</v>
      </c>
      <c r="V25" s="10" t="e">
        <f t="shared" si="8"/>
        <v>#N/A</v>
      </c>
      <c r="W25" s="9" t="e">
        <f t="shared" si="9"/>
        <v>#N/A</v>
      </c>
      <c r="X25" s="8" t="e">
        <f t="shared" si="10"/>
        <v>#N/A</v>
      </c>
      <c r="Y25" s="8" t="e">
        <f t="shared" si="11"/>
        <v>#N/A</v>
      </c>
      <c r="Z25" s="8" t="e">
        <f t="shared" si="12"/>
        <v>#N/A</v>
      </c>
      <c r="AA25" s="7" t="e">
        <f t="shared" si="13"/>
        <v>#N/A</v>
      </c>
    </row>
    <row r="26" spans="2:27" s="21" customFormat="1" ht="15">
      <c r="B26" s="72" t="s">
        <v>14</v>
      </c>
      <c r="C26" s="73"/>
      <c r="D26" s="20"/>
      <c r="E26" s="19">
        <v>3</v>
      </c>
      <c r="F26" s="19">
        <v>1</v>
      </c>
      <c r="G26" s="19"/>
      <c r="H26" s="18">
        <f t="shared" si="0"/>
        <v>4</v>
      </c>
      <c r="I26" s="17" t="str">
        <f t="shared" si="1"/>
        <v>Alto</v>
      </c>
      <c r="J26" s="16">
        <f t="shared" si="2"/>
        <v>4</v>
      </c>
      <c r="K26" s="15"/>
      <c r="L26" s="14" t="e">
        <f>INDEX(Tiempo_Ult_Aud_Calif,MATCH('Priorización  R.C'!K26,Tiempo_Ult_Aud_Def,0))</f>
        <v>#N/A</v>
      </c>
      <c r="M26" s="11"/>
      <c r="N26" s="13" t="e">
        <f t="shared" si="3"/>
        <v>#N/A</v>
      </c>
      <c r="O26" s="11"/>
      <c r="P26" s="9" t="e">
        <f t="shared" si="4"/>
        <v>#N/A</v>
      </c>
      <c r="Q26" s="12"/>
      <c r="R26" s="9" t="e">
        <f t="shared" si="5"/>
        <v>#N/A</v>
      </c>
      <c r="S26" s="11"/>
      <c r="T26" s="9" t="e">
        <f t="shared" si="6"/>
        <v>#N/A</v>
      </c>
      <c r="U26" s="10" t="e">
        <f t="shared" si="7"/>
        <v>#N/A</v>
      </c>
      <c r="V26" s="10" t="e">
        <f t="shared" si="8"/>
        <v>#N/A</v>
      </c>
      <c r="W26" s="9" t="e">
        <f t="shared" si="9"/>
        <v>#N/A</v>
      </c>
      <c r="X26" s="8" t="e">
        <f t="shared" si="10"/>
        <v>#N/A</v>
      </c>
      <c r="Y26" s="8" t="e">
        <f t="shared" si="11"/>
        <v>#N/A</v>
      </c>
      <c r="Z26" s="8" t="e">
        <f t="shared" si="12"/>
        <v>#N/A</v>
      </c>
      <c r="AA26" s="7" t="e">
        <f t="shared" si="13"/>
        <v>#N/A</v>
      </c>
    </row>
    <row r="27" spans="2:27" s="21" customFormat="1" ht="15">
      <c r="B27" s="72" t="s">
        <v>13</v>
      </c>
      <c r="C27" s="73"/>
      <c r="D27" s="20"/>
      <c r="E27" s="19">
        <v>3</v>
      </c>
      <c r="F27" s="19">
        <v>4</v>
      </c>
      <c r="G27" s="19">
        <v>2</v>
      </c>
      <c r="H27" s="18">
        <f t="shared" si="0"/>
        <v>9</v>
      </c>
      <c r="I27" s="17" t="str">
        <f t="shared" si="1"/>
        <v>Alto</v>
      </c>
      <c r="J27" s="16">
        <f t="shared" si="2"/>
        <v>4</v>
      </c>
      <c r="K27" s="15"/>
      <c r="L27" s="14" t="e">
        <f>INDEX(Tiempo_Ult_Aud_Calif,MATCH('Priorización  R.C'!K27,Tiempo_Ult_Aud_Def,0))</f>
        <v>#N/A</v>
      </c>
      <c r="M27" s="11"/>
      <c r="N27" s="13" t="e">
        <f t="shared" si="3"/>
        <v>#N/A</v>
      </c>
      <c r="O27" s="11"/>
      <c r="P27" s="9" t="e">
        <f t="shared" si="4"/>
        <v>#N/A</v>
      </c>
      <c r="Q27" s="12"/>
      <c r="R27" s="9" t="e">
        <f t="shared" si="5"/>
        <v>#N/A</v>
      </c>
      <c r="S27" s="11"/>
      <c r="T27" s="9" t="e">
        <f t="shared" si="6"/>
        <v>#N/A</v>
      </c>
      <c r="U27" s="10" t="e">
        <f t="shared" si="7"/>
        <v>#N/A</v>
      </c>
      <c r="V27" s="10" t="e">
        <f t="shared" si="8"/>
        <v>#N/A</v>
      </c>
      <c r="W27" s="9" t="e">
        <f t="shared" si="9"/>
        <v>#N/A</v>
      </c>
      <c r="X27" s="8" t="e">
        <f t="shared" si="10"/>
        <v>#N/A</v>
      </c>
      <c r="Y27" s="8" t="e">
        <f t="shared" si="11"/>
        <v>#N/A</v>
      </c>
      <c r="Z27" s="8" t="e">
        <f t="shared" si="12"/>
        <v>#N/A</v>
      </c>
      <c r="AA27" s="7" t="e">
        <f t="shared" si="13"/>
        <v>#N/A</v>
      </c>
    </row>
    <row r="28" spans="2:27" s="21" customFormat="1" ht="15">
      <c r="B28" s="72" t="s">
        <v>12</v>
      </c>
      <c r="C28" s="73"/>
      <c r="D28" s="20"/>
      <c r="E28" s="19">
        <v>2</v>
      </c>
      <c r="F28" s="19">
        <v>1</v>
      </c>
      <c r="G28" s="19"/>
      <c r="H28" s="18">
        <f t="shared" si="0"/>
        <v>3</v>
      </c>
      <c r="I28" s="17" t="str">
        <f t="shared" si="1"/>
        <v>Alto</v>
      </c>
      <c r="J28" s="16">
        <f t="shared" si="2"/>
        <v>4</v>
      </c>
      <c r="K28" s="15"/>
      <c r="L28" s="14" t="e">
        <f>INDEX(Tiempo_Ult_Aud_Calif,MATCH('Priorización  R.C'!K28,Tiempo_Ult_Aud_Def,0))</f>
        <v>#N/A</v>
      </c>
      <c r="M28" s="11"/>
      <c r="N28" s="13" t="e">
        <f t="shared" si="3"/>
        <v>#N/A</v>
      </c>
      <c r="O28" s="11"/>
      <c r="P28" s="9" t="e">
        <f t="shared" si="4"/>
        <v>#N/A</v>
      </c>
      <c r="Q28" s="12"/>
      <c r="R28" s="9" t="e">
        <f t="shared" si="5"/>
        <v>#N/A</v>
      </c>
      <c r="S28" s="11"/>
      <c r="T28" s="9" t="e">
        <f t="shared" si="6"/>
        <v>#N/A</v>
      </c>
      <c r="U28" s="10" t="e">
        <f t="shared" si="7"/>
        <v>#N/A</v>
      </c>
      <c r="V28" s="10" t="e">
        <f t="shared" si="8"/>
        <v>#N/A</v>
      </c>
      <c r="W28" s="9" t="e">
        <f t="shared" si="9"/>
        <v>#N/A</v>
      </c>
      <c r="X28" s="8" t="e">
        <f t="shared" si="10"/>
        <v>#N/A</v>
      </c>
      <c r="Y28" s="8" t="e">
        <f t="shared" si="11"/>
        <v>#N/A</v>
      </c>
      <c r="Z28" s="8" t="e">
        <f t="shared" si="12"/>
        <v>#N/A</v>
      </c>
      <c r="AA28" s="7" t="e">
        <f t="shared" si="13"/>
        <v>#N/A</v>
      </c>
    </row>
    <row r="29" spans="2:27" s="21" customFormat="1" ht="15">
      <c r="B29" s="72" t="s">
        <v>11</v>
      </c>
      <c r="C29" s="73"/>
      <c r="D29" s="20"/>
      <c r="E29" s="19">
        <v>4</v>
      </c>
      <c r="F29" s="19">
        <v>6</v>
      </c>
      <c r="G29" s="19">
        <v>2</v>
      </c>
      <c r="H29" s="18">
        <f t="shared" si="0"/>
        <v>12</v>
      </c>
      <c r="I29" s="17" t="str">
        <f t="shared" si="1"/>
        <v>Alto</v>
      </c>
      <c r="J29" s="16">
        <f t="shared" si="2"/>
        <v>4</v>
      </c>
      <c r="K29" s="15"/>
      <c r="L29" s="14" t="e">
        <f>INDEX(Tiempo_Ult_Aud_Calif,MATCH('Priorización  R.C'!K29,Tiempo_Ult_Aud_Def,0))</f>
        <v>#N/A</v>
      </c>
      <c r="M29" s="11"/>
      <c r="N29" s="13" t="e">
        <f t="shared" si="3"/>
        <v>#N/A</v>
      </c>
      <c r="O29" s="11"/>
      <c r="P29" s="9" t="e">
        <f t="shared" si="4"/>
        <v>#N/A</v>
      </c>
      <c r="Q29" s="12"/>
      <c r="R29" s="9" t="e">
        <f t="shared" si="5"/>
        <v>#N/A</v>
      </c>
      <c r="S29" s="11"/>
      <c r="T29" s="9" t="e">
        <f t="shared" si="6"/>
        <v>#N/A</v>
      </c>
      <c r="U29" s="10" t="e">
        <f t="shared" si="7"/>
        <v>#N/A</v>
      </c>
      <c r="V29" s="10" t="e">
        <f t="shared" si="8"/>
        <v>#N/A</v>
      </c>
      <c r="W29" s="9" t="e">
        <f t="shared" si="9"/>
        <v>#N/A</v>
      </c>
      <c r="X29" s="8" t="e">
        <f t="shared" si="10"/>
        <v>#N/A</v>
      </c>
      <c r="Y29" s="8" t="e">
        <f t="shared" si="11"/>
        <v>#N/A</v>
      </c>
      <c r="Z29" s="8" t="e">
        <f t="shared" si="12"/>
        <v>#N/A</v>
      </c>
      <c r="AA29" s="7" t="e">
        <f t="shared" si="13"/>
        <v>#N/A</v>
      </c>
    </row>
    <row r="30" spans="2:27" s="21" customFormat="1" ht="15">
      <c r="B30" s="72" t="s">
        <v>10</v>
      </c>
      <c r="C30" s="73"/>
      <c r="D30" s="20"/>
      <c r="E30" s="19">
        <v>5</v>
      </c>
      <c r="F30" s="19">
        <v>9</v>
      </c>
      <c r="G30" s="19"/>
      <c r="H30" s="18">
        <f t="shared" si="0"/>
        <v>14</v>
      </c>
      <c r="I30" s="17" t="str">
        <f t="shared" si="1"/>
        <v>Alto</v>
      </c>
      <c r="J30" s="16">
        <f t="shared" si="2"/>
        <v>4</v>
      </c>
      <c r="K30" s="15"/>
      <c r="L30" s="14" t="e">
        <f>INDEX(Tiempo_Ult_Aud_Calif,MATCH('Priorización  R.C'!K30,Tiempo_Ult_Aud_Def,0))</f>
        <v>#N/A</v>
      </c>
      <c r="M30" s="11"/>
      <c r="N30" s="13" t="e">
        <f t="shared" si="3"/>
        <v>#N/A</v>
      </c>
      <c r="O30" s="11"/>
      <c r="P30" s="9" t="e">
        <f t="shared" si="4"/>
        <v>#N/A</v>
      </c>
      <c r="Q30" s="12"/>
      <c r="R30" s="9" t="e">
        <f t="shared" si="5"/>
        <v>#N/A</v>
      </c>
      <c r="S30" s="11"/>
      <c r="T30" s="9" t="e">
        <f t="shared" si="6"/>
        <v>#N/A</v>
      </c>
      <c r="U30" s="10" t="e">
        <f t="shared" si="7"/>
        <v>#N/A</v>
      </c>
      <c r="V30" s="10" t="e">
        <f t="shared" si="8"/>
        <v>#N/A</v>
      </c>
      <c r="W30" s="9" t="e">
        <f t="shared" si="9"/>
        <v>#N/A</v>
      </c>
      <c r="X30" s="8" t="e">
        <f t="shared" si="10"/>
        <v>#N/A</v>
      </c>
      <c r="Y30" s="8" t="e">
        <f t="shared" si="11"/>
        <v>#N/A</v>
      </c>
      <c r="Z30" s="8" t="e">
        <f t="shared" si="12"/>
        <v>#N/A</v>
      </c>
      <c r="AA30" s="7" t="e">
        <f t="shared" si="13"/>
        <v>#N/A</v>
      </c>
    </row>
    <row r="31" spans="2:27" s="21" customFormat="1" ht="15">
      <c r="B31" s="72" t="s">
        <v>9</v>
      </c>
      <c r="C31" s="73"/>
      <c r="D31" s="20"/>
      <c r="E31" s="19">
        <v>3</v>
      </c>
      <c r="F31" s="19">
        <v>3</v>
      </c>
      <c r="G31" s="19"/>
      <c r="H31" s="18">
        <f t="shared" si="0"/>
        <v>6</v>
      </c>
      <c r="I31" s="17" t="str">
        <f t="shared" si="1"/>
        <v>Alto</v>
      </c>
      <c r="J31" s="16">
        <f t="shared" si="2"/>
        <v>4</v>
      </c>
      <c r="K31" s="15"/>
      <c r="L31" s="14" t="e">
        <f>INDEX(Tiempo_Ult_Aud_Calif,MATCH('Priorización  R.C'!K31,Tiempo_Ult_Aud_Def,0))</f>
        <v>#N/A</v>
      </c>
      <c r="M31" s="11"/>
      <c r="N31" s="13" t="e">
        <f t="shared" si="3"/>
        <v>#N/A</v>
      </c>
      <c r="O31" s="11"/>
      <c r="P31" s="9" t="e">
        <f t="shared" si="4"/>
        <v>#N/A</v>
      </c>
      <c r="Q31" s="12"/>
      <c r="R31" s="9" t="e">
        <f t="shared" si="5"/>
        <v>#N/A</v>
      </c>
      <c r="S31" s="11"/>
      <c r="T31" s="9" t="e">
        <f t="shared" si="6"/>
        <v>#N/A</v>
      </c>
      <c r="U31" s="10" t="e">
        <f t="shared" si="7"/>
        <v>#N/A</v>
      </c>
      <c r="V31" s="10" t="e">
        <f t="shared" si="8"/>
        <v>#N/A</v>
      </c>
      <c r="W31" s="9" t="e">
        <f t="shared" si="9"/>
        <v>#N/A</v>
      </c>
      <c r="X31" s="8" t="e">
        <f t="shared" si="10"/>
        <v>#N/A</v>
      </c>
      <c r="Y31" s="8" t="e">
        <f t="shared" si="11"/>
        <v>#N/A</v>
      </c>
      <c r="Z31" s="8" t="e">
        <f t="shared" si="12"/>
        <v>#N/A</v>
      </c>
      <c r="AA31" s="7" t="e">
        <f t="shared" si="13"/>
        <v>#N/A</v>
      </c>
    </row>
    <row r="32" spans="2:27" s="21" customFormat="1" ht="15">
      <c r="B32" s="72" t="s">
        <v>8</v>
      </c>
      <c r="C32" s="73"/>
      <c r="D32" s="20">
        <v>3</v>
      </c>
      <c r="E32" s="19">
        <v>2</v>
      </c>
      <c r="F32" s="19">
        <v>3</v>
      </c>
      <c r="G32" s="19"/>
      <c r="H32" s="18">
        <f t="shared" si="0"/>
        <v>8</v>
      </c>
      <c r="I32" s="17" t="str">
        <f t="shared" si="1"/>
        <v>Extremo</v>
      </c>
      <c r="J32" s="16">
        <f t="shared" si="2"/>
        <v>5</v>
      </c>
      <c r="K32" s="15"/>
      <c r="L32" s="14" t="e">
        <f>INDEX(Tiempo_Ult_Aud_Calif,MATCH('Priorización  R.C'!K32,Tiempo_Ult_Aud_Def,0))</f>
        <v>#N/A</v>
      </c>
      <c r="M32" s="11"/>
      <c r="N32" s="13" t="e">
        <f t="shared" si="3"/>
        <v>#N/A</v>
      </c>
      <c r="O32" s="11"/>
      <c r="P32" s="9" t="e">
        <f t="shared" si="4"/>
        <v>#N/A</v>
      </c>
      <c r="Q32" s="12"/>
      <c r="R32" s="9" t="e">
        <f t="shared" si="5"/>
        <v>#N/A</v>
      </c>
      <c r="S32" s="11"/>
      <c r="T32" s="9" t="e">
        <f t="shared" si="6"/>
        <v>#N/A</v>
      </c>
      <c r="U32" s="10" t="e">
        <f t="shared" si="7"/>
        <v>#N/A</v>
      </c>
      <c r="V32" s="10" t="e">
        <f t="shared" si="8"/>
        <v>#N/A</v>
      </c>
      <c r="W32" s="9" t="e">
        <f t="shared" si="9"/>
        <v>#N/A</v>
      </c>
      <c r="X32" s="8" t="e">
        <f t="shared" si="10"/>
        <v>#N/A</v>
      </c>
      <c r="Y32" s="8" t="e">
        <f t="shared" si="11"/>
        <v>#N/A</v>
      </c>
      <c r="Z32" s="8" t="e">
        <f t="shared" si="12"/>
        <v>#N/A</v>
      </c>
      <c r="AA32" s="7" t="e">
        <f t="shared" si="13"/>
        <v>#N/A</v>
      </c>
    </row>
    <row r="33" spans="2:27" s="21" customFormat="1" ht="15">
      <c r="B33" s="72" t="s">
        <v>7</v>
      </c>
      <c r="C33" s="73"/>
      <c r="D33" s="20"/>
      <c r="E33" s="19"/>
      <c r="F33" s="19"/>
      <c r="G33" s="19"/>
      <c r="H33" s="18">
        <f t="shared" si="0"/>
        <v>0</v>
      </c>
      <c r="I33" s="17" t="str">
        <f t="shared" si="1"/>
        <v>Bajo</v>
      </c>
      <c r="J33" s="16">
        <f t="shared" si="2"/>
        <v>1</v>
      </c>
      <c r="K33" s="15"/>
      <c r="L33" s="14" t="e">
        <f>INDEX(Tiempo_Ult_Aud_Calif,MATCH('Priorización  R.C'!K33,Tiempo_Ult_Aud_Def,0))</f>
        <v>#N/A</v>
      </c>
      <c r="M33" s="11"/>
      <c r="N33" s="13" t="e">
        <f t="shared" si="3"/>
        <v>#N/A</v>
      </c>
      <c r="O33" s="11"/>
      <c r="P33" s="9" t="e">
        <f t="shared" si="4"/>
        <v>#N/A</v>
      </c>
      <c r="Q33" s="12"/>
      <c r="R33" s="9" t="e">
        <f t="shared" si="5"/>
        <v>#N/A</v>
      </c>
      <c r="S33" s="11"/>
      <c r="T33" s="9" t="e">
        <f t="shared" si="6"/>
        <v>#N/A</v>
      </c>
      <c r="U33" s="10" t="e">
        <f t="shared" si="7"/>
        <v>#N/A</v>
      </c>
      <c r="V33" s="10" t="e">
        <f t="shared" si="8"/>
        <v>#N/A</v>
      </c>
      <c r="W33" s="9" t="e">
        <f t="shared" si="9"/>
        <v>#N/A</v>
      </c>
      <c r="X33" s="8" t="e">
        <f t="shared" si="10"/>
        <v>#N/A</v>
      </c>
      <c r="Y33" s="8" t="e">
        <f t="shared" si="11"/>
        <v>#N/A</v>
      </c>
      <c r="Z33" s="8" t="e">
        <f t="shared" si="12"/>
        <v>#N/A</v>
      </c>
      <c r="AA33" s="7" t="e">
        <f t="shared" si="13"/>
        <v>#N/A</v>
      </c>
    </row>
    <row r="34" spans="2:27" s="21" customFormat="1" ht="15">
      <c r="B34" s="72" t="s">
        <v>6</v>
      </c>
      <c r="C34" s="73"/>
      <c r="D34" s="20"/>
      <c r="E34" s="19"/>
      <c r="F34" s="19"/>
      <c r="G34" s="19"/>
      <c r="H34" s="18">
        <f t="shared" si="0"/>
        <v>0</v>
      </c>
      <c r="I34" s="17" t="str">
        <f t="shared" si="1"/>
        <v>Bajo</v>
      </c>
      <c r="J34" s="16">
        <f t="shared" si="2"/>
        <v>1</v>
      </c>
      <c r="K34" s="15"/>
      <c r="L34" s="14" t="e">
        <f>INDEX(Tiempo_Ult_Aud_Calif,MATCH('Priorización  R.C'!K34,Tiempo_Ult_Aud_Def,0))</f>
        <v>#N/A</v>
      </c>
      <c r="M34" s="11"/>
      <c r="N34" s="13" t="e">
        <f t="shared" si="3"/>
        <v>#N/A</v>
      </c>
      <c r="O34" s="11"/>
      <c r="P34" s="9" t="e">
        <f t="shared" si="4"/>
        <v>#N/A</v>
      </c>
      <c r="Q34" s="12"/>
      <c r="R34" s="9" t="e">
        <f t="shared" si="5"/>
        <v>#N/A</v>
      </c>
      <c r="S34" s="11"/>
      <c r="T34" s="9" t="e">
        <f t="shared" si="6"/>
        <v>#N/A</v>
      </c>
      <c r="U34" s="10" t="e">
        <f t="shared" si="7"/>
        <v>#N/A</v>
      </c>
      <c r="V34" s="10" t="e">
        <f t="shared" si="8"/>
        <v>#N/A</v>
      </c>
      <c r="W34" s="9" t="e">
        <f t="shared" si="9"/>
        <v>#N/A</v>
      </c>
      <c r="X34" s="8" t="e">
        <f t="shared" si="10"/>
        <v>#N/A</v>
      </c>
      <c r="Y34" s="8" t="e">
        <f t="shared" si="11"/>
        <v>#N/A</v>
      </c>
      <c r="Z34" s="8" t="e">
        <f t="shared" si="12"/>
        <v>#N/A</v>
      </c>
      <c r="AA34" s="7" t="e">
        <f t="shared" si="13"/>
        <v>#N/A</v>
      </c>
    </row>
    <row r="35" spans="2:27" s="6" customFormat="1" ht="15">
      <c r="B35" s="72" t="s">
        <v>5</v>
      </c>
      <c r="C35" s="73"/>
      <c r="D35" s="20"/>
      <c r="E35" s="19"/>
      <c r="F35" s="19"/>
      <c r="G35" s="19"/>
      <c r="H35" s="18">
        <f t="shared" si="0"/>
        <v>0</v>
      </c>
      <c r="I35" s="17" t="str">
        <f t="shared" si="1"/>
        <v>Bajo</v>
      </c>
      <c r="J35" s="16">
        <f t="shared" si="2"/>
        <v>1</v>
      </c>
      <c r="K35" s="15"/>
      <c r="L35" s="14" t="e">
        <f>INDEX(Tiempo_Ult_Aud_Calif,MATCH('Priorización  R.C'!K35,Tiempo_Ult_Aud_Def,0))</f>
        <v>#N/A</v>
      </c>
      <c r="M35" s="11"/>
      <c r="N35" s="13" t="e">
        <f t="shared" si="3"/>
        <v>#N/A</v>
      </c>
      <c r="O35" s="11"/>
      <c r="P35" s="9" t="e">
        <f t="shared" si="4"/>
        <v>#N/A</v>
      </c>
      <c r="Q35" s="12"/>
      <c r="R35" s="9" t="e">
        <f t="shared" si="5"/>
        <v>#N/A</v>
      </c>
      <c r="S35" s="11"/>
      <c r="T35" s="9" t="e">
        <f t="shared" si="6"/>
        <v>#N/A</v>
      </c>
      <c r="U35" s="10" t="e">
        <f t="shared" si="7"/>
        <v>#N/A</v>
      </c>
      <c r="V35" s="10" t="e">
        <f t="shared" si="8"/>
        <v>#N/A</v>
      </c>
      <c r="W35" s="9" t="e">
        <f t="shared" si="9"/>
        <v>#N/A</v>
      </c>
      <c r="X35" s="8" t="e">
        <f t="shared" si="10"/>
        <v>#N/A</v>
      </c>
      <c r="Y35" s="8" t="e">
        <f t="shared" si="11"/>
        <v>#N/A</v>
      </c>
      <c r="Z35" s="8" t="e">
        <f t="shared" si="12"/>
        <v>#N/A</v>
      </c>
      <c r="AA35" s="7" t="e">
        <f t="shared" si="13"/>
        <v>#N/A</v>
      </c>
    </row>
    <row r="36" s="3" customFormat="1" ht="12.75">
      <c r="C36" s="4"/>
    </row>
    <row r="37" spans="2:3" s="3" customFormat="1" ht="12.75">
      <c r="B37" s="5"/>
      <c r="C37" s="4"/>
    </row>
    <row r="38" s="3" customFormat="1" ht="12.75">
      <c r="C38" s="4"/>
    </row>
    <row r="39" s="3" customFormat="1" ht="12.75">
      <c r="C39" s="4"/>
    </row>
    <row r="40" s="3" customFormat="1" ht="12.75">
      <c r="C40" s="4"/>
    </row>
    <row r="41" s="3" customFormat="1" ht="12.75">
      <c r="C41" s="4"/>
    </row>
    <row r="42" s="3" customFormat="1" ht="12.75">
      <c r="C42" s="4"/>
    </row>
    <row r="43" s="3" customFormat="1" ht="12.75">
      <c r="C43" s="4"/>
    </row>
    <row r="44" s="3" customFormat="1" ht="12.75">
      <c r="C44" s="4"/>
    </row>
    <row r="45" s="3" customFormat="1" ht="12.75">
      <c r="C45" s="4"/>
    </row>
    <row r="46" s="3" customFormat="1" ht="12.75">
      <c r="C46" s="4"/>
    </row>
    <row r="47" s="3" customFormat="1" ht="12.75">
      <c r="C47" s="4"/>
    </row>
    <row r="48" s="3" customFormat="1" ht="12.75">
      <c r="C48" s="4"/>
    </row>
    <row r="49" s="3" customFormat="1" ht="12.75">
      <c r="C49" s="4"/>
    </row>
    <row r="50" s="3" customFormat="1" ht="12.75">
      <c r="C50" s="4"/>
    </row>
    <row r="51" s="3" customFormat="1" ht="12.75">
      <c r="C51" s="4"/>
    </row>
    <row r="52" s="3" customFormat="1" ht="12.75">
      <c r="C52" s="4"/>
    </row>
    <row r="53" s="3" customFormat="1" ht="12.75">
      <c r="C53" s="4"/>
    </row>
    <row r="54" s="3" customFormat="1" ht="12.75">
      <c r="C54" s="4"/>
    </row>
    <row r="55" s="3" customFormat="1" ht="12.75">
      <c r="C55" s="4"/>
    </row>
    <row r="56" s="3" customFormat="1" ht="12.75">
      <c r="C56" s="4"/>
    </row>
    <row r="57" s="3" customFormat="1" ht="12.75">
      <c r="C57" s="4"/>
    </row>
    <row r="58" s="3" customFormat="1" ht="12.75">
      <c r="C58" s="4"/>
    </row>
    <row r="59" s="3" customFormat="1" ht="12.75">
      <c r="C59" s="4"/>
    </row>
    <row r="60" s="3" customFormat="1" ht="12.75">
      <c r="C60" s="4"/>
    </row>
    <row r="61" s="3" customFormat="1" ht="12.75">
      <c r="C61" s="4"/>
    </row>
    <row r="62" s="3" customFormat="1" ht="12.75">
      <c r="C62" s="4"/>
    </row>
    <row r="63" s="3" customFormat="1" ht="12.75">
      <c r="C63" s="4"/>
    </row>
    <row r="64" s="3" customFormat="1" ht="12.75">
      <c r="C64" s="4"/>
    </row>
    <row r="65" s="3" customFormat="1" ht="12.75">
      <c r="C65" s="4"/>
    </row>
    <row r="66" s="3" customFormat="1" ht="12.75">
      <c r="C66" s="4"/>
    </row>
    <row r="67" s="3" customFormat="1" ht="12.75">
      <c r="C67" s="4"/>
    </row>
    <row r="68" s="3" customFormat="1" ht="12.75">
      <c r="C68" s="4"/>
    </row>
    <row r="69" s="3" customFormat="1" ht="12.75">
      <c r="C69" s="4"/>
    </row>
    <row r="70" s="3" customFormat="1" ht="12.75">
      <c r="C70" s="4"/>
    </row>
    <row r="71" s="3" customFormat="1" ht="12.75">
      <c r="C71" s="4"/>
    </row>
    <row r="72" s="3" customFormat="1" ht="12.75">
      <c r="C72" s="4"/>
    </row>
    <row r="73" s="3" customFormat="1" ht="12.75">
      <c r="C73" s="4"/>
    </row>
    <row r="74" s="3" customFormat="1" ht="12.75">
      <c r="C74" s="4"/>
    </row>
    <row r="75" s="3" customFormat="1" ht="12.75">
      <c r="C75" s="4"/>
    </row>
    <row r="76" s="3" customFormat="1" ht="12.75">
      <c r="C76" s="4"/>
    </row>
    <row r="77" s="3" customFormat="1" ht="12.75">
      <c r="C77" s="4"/>
    </row>
    <row r="78" s="3" customFormat="1" ht="12.75">
      <c r="C78" s="4"/>
    </row>
    <row r="79" s="3" customFormat="1" ht="12.75">
      <c r="C79" s="4"/>
    </row>
    <row r="80" s="3" customFormat="1" ht="12.75">
      <c r="C80" s="4"/>
    </row>
    <row r="81" s="3" customFormat="1" ht="12.75">
      <c r="C81" s="4"/>
    </row>
    <row r="82" s="3" customFormat="1" ht="12.75">
      <c r="C82" s="4"/>
    </row>
    <row r="83" s="3" customFormat="1" ht="12.75">
      <c r="C83" s="4"/>
    </row>
    <row r="84" s="3" customFormat="1" ht="12.75">
      <c r="C84" s="4"/>
    </row>
    <row r="85" s="3" customFormat="1" ht="12.75">
      <c r="C85" s="4"/>
    </row>
    <row r="86" s="3" customFormat="1" ht="12.75">
      <c r="C86" s="4"/>
    </row>
    <row r="87" s="3" customFormat="1" ht="12.75">
      <c r="C87" s="4"/>
    </row>
    <row r="88" s="3" customFormat="1" ht="12.75">
      <c r="C88" s="4"/>
    </row>
    <row r="89" s="3" customFormat="1" ht="12.75">
      <c r="C89" s="4"/>
    </row>
    <row r="90" s="3" customFormat="1" ht="12.75">
      <c r="C90" s="4"/>
    </row>
    <row r="91" s="3" customFormat="1" ht="12.75">
      <c r="C91" s="4"/>
    </row>
    <row r="92" s="3" customFormat="1" ht="12.75">
      <c r="C92" s="4"/>
    </row>
    <row r="93" s="3" customFormat="1" ht="12.75">
      <c r="C93" s="4"/>
    </row>
    <row r="94" s="3" customFormat="1" ht="12.75">
      <c r="C94" s="4"/>
    </row>
    <row r="95" s="3" customFormat="1" ht="12.75">
      <c r="C95" s="4"/>
    </row>
    <row r="96" s="3" customFormat="1" ht="12.75">
      <c r="C96" s="4"/>
    </row>
    <row r="97" s="3" customFormat="1" ht="12.75">
      <c r="C97" s="4"/>
    </row>
    <row r="98" s="3" customFormat="1" ht="12.75">
      <c r="C98" s="4"/>
    </row>
    <row r="99" s="3" customFormat="1" ht="12.75">
      <c r="C99" s="4"/>
    </row>
    <row r="100" s="3" customFormat="1" ht="12.75">
      <c r="C100" s="4"/>
    </row>
    <row r="101" s="3" customFormat="1" ht="12.75">
      <c r="C101" s="4"/>
    </row>
    <row r="102" s="3" customFormat="1" ht="12.75">
      <c r="C102" s="4"/>
    </row>
    <row r="103" s="3" customFormat="1" ht="12.75">
      <c r="C103" s="4"/>
    </row>
    <row r="104" s="3" customFormat="1" ht="12.75">
      <c r="C104" s="4"/>
    </row>
    <row r="105" s="3" customFormat="1" ht="12.75">
      <c r="C105" s="4"/>
    </row>
    <row r="106" s="3" customFormat="1" ht="12.75">
      <c r="C106" s="4"/>
    </row>
    <row r="107" s="3" customFormat="1" ht="12.75">
      <c r="C107" s="4"/>
    </row>
    <row r="108" s="3" customFormat="1" ht="12.75">
      <c r="C108" s="4"/>
    </row>
    <row r="109" s="3" customFormat="1" ht="12.75">
      <c r="C109" s="4"/>
    </row>
    <row r="110" s="3" customFormat="1" ht="12.75">
      <c r="C110" s="4"/>
    </row>
    <row r="111" s="3" customFormat="1" ht="12.75">
      <c r="C111" s="4"/>
    </row>
    <row r="112" s="3" customFormat="1" ht="12.75">
      <c r="C112" s="4"/>
    </row>
    <row r="113" s="3" customFormat="1" ht="12.75">
      <c r="C113" s="4"/>
    </row>
    <row r="114" s="3" customFormat="1" ht="12.75">
      <c r="C114" s="4"/>
    </row>
    <row r="115" s="3" customFormat="1" ht="12.75">
      <c r="C115" s="4"/>
    </row>
    <row r="116" s="3" customFormat="1" ht="12.75">
      <c r="C116" s="4"/>
    </row>
    <row r="117" s="3" customFormat="1" ht="12.75">
      <c r="C117" s="4"/>
    </row>
    <row r="118" s="3" customFormat="1" ht="12.75">
      <c r="C118" s="4"/>
    </row>
    <row r="119" s="3" customFormat="1" ht="12.75">
      <c r="C119" s="4"/>
    </row>
    <row r="120" s="3" customFormat="1" ht="12.75">
      <c r="C120" s="4"/>
    </row>
    <row r="121" s="3" customFormat="1" ht="12.75">
      <c r="C121" s="4"/>
    </row>
    <row r="122" s="3" customFormat="1" ht="12.75">
      <c r="C122" s="4"/>
    </row>
    <row r="123" s="3" customFormat="1" ht="12.75">
      <c r="C123" s="4"/>
    </row>
    <row r="124" s="3" customFormat="1" ht="12.75">
      <c r="C124" s="4"/>
    </row>
    <row r="125" s="3" customFormat="1" ht="12.75">
      <c r="C125" s="4"/>
    </row>
    <row r="126" s="3" customFormat="1" ht="12.75">
      <c r="C126" s="4"/>
    </row>
    <row r="127" s="3" customFormat="1" ht="12.75">
      <c r="C127" s="4"/>
    </row>
    <row r="128" s="3" customFormat="1" ht="12.75">
      <c r="C128" s="4"/>
    </row>
    <row r="129" s="3" customFormat="1" ht="12.75">
      <c r="C129" s="4"/>
    </row>
    <row r="130" s="3" customFormat="1" ht="12.75">
      <c r="C130" s="4"/>
    </row>
    <row r="131" s="3" customFormat="1" ht="12.75">
      <c r="C131" s="4"/>
    </row>
    <row r="132" s="3" customFormat="1" ht="12.75">
      <c r="C132" s="4"/>
    </row>
    <row r="133" s="3" customFormat="1" ht="12.75">
      <c r="C133" s="4"/>
    </row>
    <row r="134" s="3" customFormat="1" ht="12.75">
      <c r="C134" s="4"/>
    </row>
    <row r="135" s="3" customFormat="1" ht="12.75">
      <c r="C135" s="4"/>
    </row>
    <row r="136" s="3" customFormat="1" ht="12.75">
      <c r="C136" s="4"/>
    </row>
    <row r="137" s="3" customFormat="1" ht="12.75">
      <c r="C137" s="4"/>
    </row>
    <row r="138" s="3" customFormat="1" ht="12.75">
      <c r="C138" s="4"/>
    </row>
    <row r="139" s="3" customFormat="1" ht="12.75">
      <c r="C139" s="4"/>
    </row>
    <row r="140" s="3" customFormat="1" ht="12.75">
      <c r="C140" s="4"/>
    </row>
    <row r="141" s="3" customFormat="1" ht="12.75">
      <c r="C141" s="4"/>
    </row>
    <row r="142" s="3" customFormat="1" ht="12.75">
      <c r="C142" s="4"/>
    </row>
    <row r="143" s="3" customFormat="1" ht="12.75">
      <c r="C143" s="4"/>
    </row>
    <row r="144" s="3" customFormat="1" ht="12.75">
      <c r="C144" s="4"/>
    </row>
    <row r="145" s="3" customFormat="1" ht="12.75">
      <c r="C145" s="4"/>
    </row>
    <row r="146" s="3" customFormat="1" ht="12.75">
      <c r="C146" s="4"/>
    </row>
    <row r="147" s="3" customFormat="1" ht="12.75">
      <c r="C147" s="4"/>
    </row>
    <row r="148" s="3" customFormat="1" ht="12.75">
      <c r="C148" s="4"/>
    </row>
    <row r="149" s="3" customFormat="1" ht="12.75">
      <c r="C149" s="4"/>
    </row>
    <row r="150" s="3" customFormat="1" ht="12.75">
      <c r="C150" s="4"/>
    </row>
    <row r="151" s="3" customFormat="1" ht="12.75">
      <c r="C151" s="4"/>
    </row>
    <row r="152" s="3" customFormat="1" ht="12.75">
      <c r="C152" s="4"/>
    </row>
    <row r="153" s="3" customFormat="1" ht="12.75">
      <c r="C153" s="4"/>
    </row>
    <row r="154" s="3" customFormat="1" ht="12.75">
      <c r="C154" s="4"/>
    </row>
    <row r="155" s="3" customFormat="1" ht="12.75">
      <c r="C155" s="4"/>
    </row>
    <row r="156" s="3" customFormat="1" ht="12.75">
      <c r="C156" s="4"/>
    </row>
    <row r="157" s="3" customFormat="1" ht="12.75">
      <c r="C157" s="4"/>
    </row>
    <row r="158" s="3" customFormat="1" ht="12.75">
      <c r="C158" s="4"/>
    </row>
    <row r="159" s="3" customFormat="1" ht="12.75">
      <c r="C159" s="4"/>
    </row>
    <row r="160" s="3" customFormat="1" ht="12.75">
      <c r="C160" s="4"/>
    </row>
    <row r="161" s="3" customFormat="1" ht="12.75">
      <c r="C161" s="4"/>
    </row>
    <row r="162" s="3" customFormat="1" ht="12.75">
      <c r="C162" s="4"/>
    </row>
    <row r="163" s="3" customFormat="1" ht="12.75">
      <c r="C163" s="4"/>
    </row>
    <row r="164" s="3" customFormat="1" ht="12.75">
      <c r="C164" s="4"/>
    </row>
    <row r="165" s="3" customFormat="1" ht="12.75">
      <c r="C165" s="4"/>
    </row>
    <row r="166" s="3" customFormat="1" ht="12.75">
      <c r="C166" s="4"/>
    </row>
    <row r="167" s="3" customFormat="1" ht="12.75">
      <c r="C167" s="4"/>
    </row>
    <row r="168" s="3" customFormat="1" ht="12.75">
      <c r="C168" s="4"/>
    </row>
    <row r="169" s="3" customFormat="1" ht="12.75">
      <c r="C169" s="4"/>
    </row>
    <row r="170" s="3" customFormat="1" ht="12.75">
      <c r="C170" s="4"/>
    </row>
    <row r="171" s="3" customFormat="1" ht="12.75">
      <c r="C171" s="4"/>
    </row>
    <row r="172" s="3" customFormat="1" ht="12.75">
      <c r="C172" s="4"/>
    </row>
    <row r="173" s="3" customFormat="1" ht="12.75">
      <c r="C173" s="4"/>
    </row>
    <row r="174" s="3" customFormat="1" ht="12.75">
      <c r="C174" s="4"/>
    </row>
  </sheetData>
  <sheetProtection/>
  <protectedRanges>
    <protectedRange sqref="B7 D6:H7 I7:AA7 C6:D6 N8:N35 P8:P35 R8:R35 H8:J35 L8:L35 T8:AA35" name="Rango1"/>
  </protectedRanges>
  <mergeCells count="33">
    <mergeCell ref="B33:C33"/>
    <mergeCell ref="B34:C34"/>
    <mergeCell ref="B35:C35"/>
    <mergeCell ref="B26:C26"/>
    <mergeCell ref="B27:C27"/>
    <mergeCell ref="B28:C28"/>
    <mergeCell ref="B29:C29"/>
    <mergeCell ref="B30:C30"/>
    <mergeCell ref="B31:C31"/>
    <mergeCell ref="B22:C22"/>
    <mergeCell ref="B23:C23"/>
    <mergeCell ref="B24:C24"/>
    <mergeCell ref="B25:C25"/>
    <mergeCell ref="B32:C32"/>
    <mergeCell ref="B17:C17"/>
    <mergeCell ref="B18:C18"/>
    <mergeCell ref="B19:C19"/>
    <mergeCell ref="B20:C20"/>
    <mergeCell ref="B21:C21"/>
    <mergeCell ref="B13:C13"/>
    <mergeCell ref="B14:C14"/>
    <mergeCell ref="B15:C15"/>
    <mergeCell ref="B16:C16"/>
    <mergeCell ref="B7:C7"/>
    <mergeCell ref="B8:C8"/>
    <mergeCell ref="B9:C9"/>
    <mergeCell ref="B10:C10"/>
    <mergeCell ref="B11:C11"/>
    <mergeCell ref="B6:C6"/>
    <mergeCell ref="D6:H6"/>
    <mergeCell ref="B12:C12"/>
    <mergeCell ref="D1:Y4"/>
    <mergeCell ref="B1:C4"/>
  </mergeCells>
  <conditionalFormatting sqref="I8:L35">
    <cfRule type="containsText" priority="8" dxfId="1" operator="containsText" text="Moderado">
      <formula>NOT(ISERROR(SEARCH("Moderado",I8)))</formula>
    </cfRule>
    <cfRule type="containsText" priority="9" dxfId="2" operator="containsText" text="Alto">
      <formula>NOT(ISERROR(SEARCH("Alto",I8)))</formula>
    </cfRule>
    <cfRule type="containsText" priority="10" dxfId="3" operator="containsText" text="Muy Alto">
      <formula>NOT(ISERROR(SEARCH("Muy Alto",I8)))</formula>
    </cfRule>
  </conditionalFormatting>
  <conditionalFormatting sqref="I8:L35">
    <cfRule type="containsText" priority="6" dxfId="6" operator="containsText" text="Muy Bajo">
      <formula>NOT(ISERROR(SEARCH("Muy Bajo",I8)))</formula>
    </cfRule>
    <cfRule type="containsText" priority="7" dxfId="0" operator="containsText" text="Bajo">
      <formula>NOT(ISERROR(SEARCH("Bajo",I8)))</formula>
    </cfRule>
  </conditionalFormatting>
  <conditionalFormatting sqref="I8:L35">
    <cfRule type="containsText" priority="5" dxfId="3" operator="containsText" text="Extremo">
      <formula>NOT(ISERROR(SEARCH("Extremo",I8)))</formula>
    </cfRule>
  </conditionalFormatting>
  <conditionalFormatting sqref="U8:V35">
    <cfRule type="expression" priority="1" dxfId="10">
      <formula>$U8&gt;=4</formula>
    </cfRule>
    <cfRule type="expression" priority="2" dxfId="2">
      <formula>$U8&gt;=3</formula>
    </cfRule>
    <cfRule type="expression" priority="3" dxfId="1">
      <formula>$U8&gt;=2</formula>
    </cfRule>
    <cfRule type="expression" priority="4" dxfId="0">
      <formula>$U8&lt;2</formula>
    </cfRule>
  </conditionalFormatting>
  <dataValidations count="28">
    <dataValidation allowBlank="1" showInputMessage="1" showErrorMessage="1" promptTitle="PRIORIZACIÓN AUDITORIAS AÑO 4" prompt="FAVOR NO DILIGENCIAR ESTA COLUMNA. Aparecerá automáticamente las unidades auditables que deben formar parte del Plan Anual de Auditorías del año 4, acorde con el ciclo de rotación de auditorias (aprobado por el Comité de Control Interno)." sqref="AA7"/>
    <dataValidation allowBlank="1" showInputMessage="1" showErrorMessage="1" promptTitle="CICLO ROTACION AUDITORIAS" prompt="FAVOR NO DIGITAR ESTA COLUMNA. Acá aparecerá automáticamente el ciclo de rotación de las auditorias con base en el nivel de criticidad de cada aspecto evaluable. (Ver hoja &quot;Parámetros&quot;)." sqref="W7"/>
    <dataValidation allowBlank="1" showInputMessage="1" showErrorMessage="1" promptTitle="NIVEL DE CRITICIDAD" prompt="FAVOR NO DILIGENCIAR ESTA COLUMNA. La calificación se genera automáticamente al diligenciar las columnas editables con base en lo establecido en la hoja &quot;parámetros&quot;.&#10;Acá aparecerá el nivel de criticidad  semaforizado de cada aspecto evaluable." sqref="V7"/>
    <dataValidation allowBlank="1" showInputMessage="1" showErrorMessage="1" promptTitle="PONDERACION" prompt="FAVOR NO DILIGENCIAR ESTA COLUMNA.&#10;Acá aparecerá automáticamente el puntaje consolidado para el nivel de criticidad de cada aspecto evaluable." sqref="U7"/>
    <dataValidation allowBlank="1" showInputMessage="1" showErrorMessage="1" promptTitle="IMPACTO EN EL PRESUPUESTO" prompt="Seleccione el impacto de ese aspecto evaluable en el presupuesto de la entidad. Para ello es necesario que registre en la hoja &quot;parámetros&quot; el presupuesto de gastos de la entidad y observe los criterios allí explicados." sqref="S7"/>
    <dataValidation allowBlank="1" showInputMessage="1" showErrorMessage="1" promptTitle="CALIFIC IMPACTO PRESUPUESTO" prompt="FAVOR NO DILIGENCIAR ESTA COLUMNA. La calificación se genera automáticamente al diligenciar la columna anterior con base en lo establecido en la hoja &quot;parámetros&quot;." sqref="T7"/>
    <dataValidation allowBlank="1" showInputMessage="1" showErrorMessage="1" promptTitle="CALIFICACION RESULTADO AUDIT ANT" prompt="FAVOR NO DILIGENCIAR ESTA COLUMNA. La calificación se genera automáticamente al diligenciar la columna anterior con base en lo establecido en la hoja &quot;parámetros&quot;." sqref="R7"/>
    <dataValidation allowBlank="1" showInputMessage="1" showErrorMessage="1" promptTitle="RESULTADOS AUDITORIAS ANTERIORES" prompt="Seleccionar la cantidad de hallazgos abiertos que posee temática producto de auditorias internas y externas." sqref="Q7"/>
    <dataValidation allowBlank="1" showInputMessage="1" showErrorMessage="1" promptTitle="CALIFICACION IMPACTO OBJET ESTRA" prompt="FAVOR NO DILIGENCIAR ESTA COLUMNA. La calificación se genera automáticamente al diligenciar la columna anterior con base en lo establecido en la hoja &quot;parámetros&quot;." sqref="P7"/>
    <dataValidation allowBlank="1" showInputMessage="1" showErrorMessage="1" promptTitle="IMPACTO OBJETIVOS ESTRATEGICOS" prompt="Seleccionar la opción que corresponda a la insidencia de este aspecto evaluable o temática en los objetivos estratégicos." sqref="O7"/>
    <dataValidation allowBlank="1" showInputMessage="1" showErrorMessage="1" promptTitle="CALIFICACION INTERESES ALTA DIRE" prompt="FAVOR NO DILIGENCIAR ESTA COLUMNA. Esta calificación se generará automáticamente, respecto de la cantidad de PQR que seleccionó en la columna anterior." sqref="N7"/>
    <dataValidation allowBlank="1" showInputMessage="1" showErrorMessage="1" promptTitle="TEMAS INTERES DIRECTIVOS" prompt="Seleccione la cantidad de PQR que tiene esta temática." sqref="M7"/>
    <dataValidation allowBlank="1" showInputMessage="1" showErrorMessage="1" promptTitle="CALIFICACION TIEMPO ULTIMA AUDIT" prompt="FAVOR NO DILIGENCIAR ESTA COLUMNA. Esta calificación aparecerá automáticamente con base en la hoja &quot;parámetros&quot; establecidos." sqref="L7"/>
    <dataValidation allowBlank="1" showInputMessage="1" showErrorMessage="1" promptTitle="TIEMPO DESDE ULTIMA AUDITORIA" prompt="Seleccione de la lista desplegable los años transcurridos desde la última auditoría o en caso que nunca se haya auditado seleccione &gt;4años." sqref="K7"/>
    <dataValidation type="decimal" allowBlank="1" showInputMessage="1" showErrorMessage="1" promptTitle="PORCENTAJE VARIABLE" prompt="Puede cambiar este porcentaje, siempre y cuando la suma de los porcentajes de las 6 variables sumen 100%, y de acuerdo con la dinámica y complejidad de la entidad." sqref="J6 N6 P6 R6 T6 L6">
      <formula1>0</formula1>
      <formula2>1</formula2>
    </dataValidation>
    <dataValidation allowBlank="1" showInputMessage="1" showErrorMessage="1" promptTitle="TOTAL PUNTAJE RIESGOS" prompt="FAVOR NO DILIGENCIAR NADA EN ESTA COLUMNA. Aparecerá automáticamente el puntaje consolidado del total de riesgos que afectan cada aspecto evaluable." sqref="H7"/>
    <dataValidation allowBlank="1" showInputMessage="1" showErrorMessage="1" promptTitle="RIESGO INHERENTE CALIFICACION" prompt="FAVOR NO DILIGENCIAR NADA ACÁ. Esta columna se diligenciará automáticamente conforme a la hoja &quot;Parámetros&quot;. En esta columna aparecerá automáticamente la calificación que obtiene el nivel de riesgo inherente consolidado o ponderado." sqref="J7"/>
    <dataValidation allowBlank="1" showInputMessage="1" showErrorMessage="1" promptTitle="RIESGO INHERENTE" prompt="FAVOR NO DILIGENCIAR NADA ACÁ. Este columna se diligenciará automáticamente conforme a la hoja &quot;Parámetros&quot;. Acá aparecerá automáticamente el nivel de riesgo ponderado o consolidado para cada aspecto evaluable (unidad auditable)." sqref="I7"/>
    <dataValidation allowBlank="1" showInputMessage="1" showErrorMessage="1" promptTitle="Riesgo inherente" prompt="Digite la cantidad de riesgos inherentes por cada nivel que tiene el aspecto evaluable." sqref="D6:H6"/>
    <dataValidation allowBlank="1" showInputMessage="1" showErrorMessage="1" promptTitle="Aspectos evaluables" prompt="Tambien son conocidos como unidades auditables, son todos aquellos aspectos que pueden ser evaluados o auditados y que se convertirán en un informe de auditoria o un informe de autoevaluación." sqref="B7"/>
    <dataValidation allowBlank="1" showInputMessage="1" showErrorMessage="1" promptTitle="PRIORIZACION AUDITORIAS AÑO 1 " prompt="FAVOR NO DILIGENCIAR ESTA COLUMNA. Aparecerá automáticamente las unidades auditables que deben formar parte del Plan Anual de Auditorías del año 1, acorde con el ciclo de rotación de auditorias (aprobado por el Comité de Control Interno)." sqref="X7"/>
    <dataValidation allowBlank="1" showInputMessage="1" showErrorMessage="1" promptTitle="PRIORIZACIÓN AUDITORIAS AÑO 2 " prompt="FAVOR NO DILIGENCIAR ESTA COLUMNA. Aparecerá automáticamente las unidades auditables que deben formar parte del Plan Anual de Auditorías del año 2, acorde con el ciclo de rotación de auditorias (aprobado por el Comité de Control Interno)." sqref="Y7"/>
    <dataValidation allowBlank="1" showInputMessage="1" showErrorMessage="1" promptTitle="PRIORIZACIÓN AUDITORIAS AÑO 3" prompt="FAVOR NO DILIGENCIAR ESTA COLUMNA. Aparecerá automáticamente las unidades auditables que deben formar parte del Plan Anual de Auditorías del año 3, acorde con el ciclo de rotación de auditorias (aprobado por el Comité de Control Interno)." sqref="Z7"/>
    <dataValidation type="list" allowBlank="1" showInputMessage="1" showErrorMessage="1" sqref="K8:K35">
      <formula1>Tiempo_Ult_Aud_Def</formula1>
    </dataValidation>
    <dataValidation type="list" allowBlank="1" showInputMessage="1" showErrorMessage="1" sqref="S8:S35">
      <formula1>Impacto_Ppto_Def</formula1>
    </dataValidation>
    <dataValidation type="list" allowBlank="1" showInputMessage="1" showErrorMessage="1" sqref="Q8:Q35">
      <formula1>Result_Aud_Ant_Def</formula1>
    </dataValidation>
    <dataValidation type="list" allowBlank="1" showInputMessage="1" showErrorMessage="1" promptTitle="Temas interés Alta Dirección" prompt="Número de solicitudes por Gerentes y/o Directivos/ Temas de seguimiento alta direccion con menor repeticion en un periodo de seis meses ( de 0 a 3 repeticiones en diferentes comites)" sqref="M8:M35">
      <formula1>Nivel_Directivo_Def_PQR</formula1>
    </dataValidation>
    <dataValidation type="list" allowBlank="1" showInputMessage="1" showErrorMessage="1" sqref="O8:O35">
      <formula1>Impacto_Obj_Est_Def</formula1>
    </dataValidation>
  </dataValidations>
  <printOptions verticalCentered="1"/>
  <pageMargins left="0.7086614173228347" right="0.7086614173228347" top="0.7480314960629921" bottom="0.7480314960629921" header="0.31496062992125984" footer="0.31496062992125984"/>
  <pageSetup horizontalDpi="600" verticalDpi="600" orientation="landscape" paperSize="5" scale="85" r:id="rId2"/>
  <drawing r:id="rId1"/>
</worksheet>
</file>

<file path=xl/worksheets/sheet2.xml><?xml version="1.0" encoding="utf-8"?>
<worksheet xmlns="http://schemas.openxmlformats.org/spreadsheetml/2006/main" xmlns:r="http://schemas.openxmlformats.org/officeDocument/2006/relationships">
  <dimension ref="A2:J74"/>
  <sheetViews>
    <sheetView showGridLines="0" zoomScalePageLayoutView="0" workbookViewId="0" topLeftCell="A1">
      <selection activeCell="D26" sqref="D26"/>
    </sheetView>
  </sheetViews>
  <sheetFormatPr defaultColWidth="11.421875" defaultRowHeight="15"/>
  <cols>
    <col min="2" max="2" width="55.57421875" style="0" bestFit="1" customWidth="1"/>
    <col min="3" max="3" width="17.421875" style="40" bestFit="1" customWidth="1"/>
    <col min="4" max="4" width="16.28125" style="0" bestFit="1" customWidth="1"/>
    <col min="6" max="6" width="17.421875" style="0" bestFit="1" customWidth="1"/>
    <col min="7" max="7" width="16.421875" style="0" bestFit="1" customWidth="1"/>
  </cols>
  <sheetData>
    <row r="1" ht="15"/>
    <row r="2" s="58" customFormat="1" ht="15.75" thickBot="1">
      <c r="C2" s="59"/>
    </row>
    <row r="3" spans="2:3" ht="15.75" thickBot="1">
      <c r="B3" t="s">
        <v>102</v>
      </c>
      <c r="C3" s="57">
        <v>20000000000</v>
      </c>
    </row>
    <row r="4" ht="15"/>
    <row r="5" spans="1:2" ht="15">
      <c r="A5" s="56" t="s">
        <v>119</v>
      </c>
      <c r="B5" s="55" t="s">
        <v>82</v>
      </c>
    </row>
    <row r="6" spans="1:2" ht="15">
      <c r="A6" s="52">
        <v>1</v>
      </c>
      <c r="B6" s="51" t="s">
        <v>81</v>
      </c>
    </row>
    <row r="7" spans="1:2" ht="15">
      <c r="A7" s="52">
        <v>2</v>
      </c>
      <c r="B7" s="51" t="s">
        <v>80</v>
      </c>
    </row>
    <row r="8" spans="1:2" ht="15">
      <c r="A8" s="52">
        <v>3</v>
      </c>
      <c r="B8" s="51" t="s">
        <v>79</v>
      </c>
    </row>
    <row r="9" spans="1:2" ht="15">
      <c r="A9" s="54">
        <v>4</v>
      </c>
      <c r="B9" s="53" t="s">
        <v>78</v>
      </c>
    </row>
    <row r="10" spans="1:2" ht="15">
      <c r="A10" s="52">
        <v>5</v>
      </c>
      <c r="B10" s="51" t="s">
        <v>77</v>
      </c>
    </row>
    <row r="13" ht="15">
      <c r="B13" t="s">
        <v>118</v>
      </c>
    </row>
    <row r="14" spans="2:5" ht="15">
      <c r="B14" t="s">
        <v>30</v>
      </c>
      <c r="C14" s="40">
        <v>0</v>
      </c>
      <c r="D14" s="40">
        <v>1</v>
      </c>
      <c r="E14" s="40">
        <v>1</v>
      </c>
    </row>
    <row r="15" spans="2:5" ht="15">
      <c r="B15" t="s">
        <v>49</v>
      </c>
      <c r="C15" s="40">
        <f>D14</f>
        <v>1</v>
      </c>
      <c r="D15" s="40">
        <v>2</v>
      </c>
      <c r="E15" s="40">
        <v>2</v>
      </c>
    </row>
    <row r="16" spans="2:5" ht="15">
      <c r="B16" t="s">
        <v>4</v>
      </c>
      <c r="C16" s="40">
        <f>D15</f>
        <v>2</v>
      </c>
      <c r="D16" s="40">
        <v>3</v>
      </c>
      <c r="E16" s="40">
        <v>3</v>
      </c>
    </row>
    <row r="17" spans="2:5" ht="15">
      <c r="B17" t="s">
        <v>41</v>
      </c>
      <c r="C17" s="40">
        <f>D16</f>
        <v>3</v>
      </c>
      <c r="D17" s="40">
        <v>4</v>
      </c>
      <c r="E17" s="40">
        <v>4</v>
      </c>
    </row>
    <row r="18" spans="2:5" ht="15">
      <c r="B18" t="s">
        <v>37</v>
      </c>
      <c r="C18" s="40">
        <f>D17</f>
        <v>4</v>
      </c>
      <c r="D18" s="40">
        <v>99</v>
      </c>
      <c r="E18" s="40">
        <v>5</v>
      </c>
    </row>
    <row r="21" spans="2:4" ht="15">
      <c r="B21" t="s">
        <v>117</v>
      </c>
      <c r="D21" s="50" t="s">
        <v>116</v>
      </c>
    </row>
    <row r="22" spans="2:5" ht="15">
      <c r="B22" t="s">
        <v>115</v>
      </c>
      <c r="C22" s="40">
        <v>1</v>
      </c>
      <c r="D22" t="s">
        <v>29</v>
      </c>
      <c r="E22" t="s">
        <v>114</v>
      </c>
    </row>
    <row r="23" spans="2:5" ht="15">
      <c r="B23" t="s">
        <v>113</v>
      </c>
      <c r="C23" s="40">
        <v>2</v>
      </c>
      <c r="D23" t="s">
        <v>48</v>
      </c>
      <c r="E23" t="s">
        <v>112</v>
      </c>
    </row>
    <row r="24" spans="2:5" ht="15">
      <c r="B24" t="s">
        <v>111</v>
      </c>
      <c r="C24" s="40">
        <v>3</v>
      </c>
      <c r="D24" t="s">
        <v>44</v>
      </c>
      <c r="E24" t="s">
        <v>110</v>
      </c>
    </row>
    <row r="25" spans="2:5" ht="15">
      <c r="B25" t="s">
        <v>109</v>
      </c>
      <c r="C25" s="40">
        <v>4</v>
      </c>
      <c r="D25" t="s">
        <v>3</v>
      </c>
      <c r="E25" t="s">
        <v>108</v>
      </c>
    </row>
    <row r="26" spans="2:5" ht="15">
      <c r="B26" t="s">
        <v>107</v>
      </c>
      <c r="C26" s="40">
        <v>5</v>
      </c>
      <c r="D26" t="s">
        <v>32</v>
      </c>
      <c r="E26" t="s">
        <v>106</v>
      </c>
    </row>
    <row r="29" ht="15">
      <c r="B29" s="50" t="s">
        <v>105</v>
      </c>
    </row>
    <row r="30" spans="2:3" ht="15">
      <c r="B30" t="s">
        <v>24</v>
      </c>
      <c r="C30" s="40">
        <v>1</v>
      </c>
    </row>
    <row r="31" spans="2:3" ht="15">
      <c r="B31" t="s">
        <v>47</v>
      </c>
      <c r="C31" s="40">
        <v>2</v>
      </c>
    </row>
    <row r="32" spans="2:3" ht="15">
      <c r="B32" t="s">
        <v>2</v>
      </c>
      <c r="C32" s="40">
        <v>3</v>
      </c>
    </row>
    <row r="33" spans="2:3" ht="15">
      <c r="B33" t="s">
        <v>40</v>
      </c>
      <c r="C33" s="40">
        <v>4</v>
      </c>
    </row>
    <row r="34" spans="2:3" ht="15">
      <c r="B34" t="s">
        <v>36</v>
      </c>
      <c r="C34" s="40">
        <v>5</v>
      </c>
    </row>
    <row r="36" ht="15">
      <c r="B36" t="s">
        <v>104</v>
      </c>
    </row>
    <row r="37" spans="2:3" ht="15">
      <c r="B37" t="s">
        <v>103</v>
      </c>
      <c r="C37" s="40">
        <v>1</v>
      </c>
    </row>
    <row r="38" spans="2:3" ht="15">
      <c r="B38" t="s">
        <v>28</v>
      </c>
      <c r="C38" s="40">
        <v>2</v>
      </c>
    </row>
    <row r="39" spans="2:3" ht="15">
      <c r="B39" t="s">
        <v>1</v>
      </c>
      <c r="C39" s="40">
        <v>3</v>
      </c>
    </row>
    <row r="40" spans="2:3" ht="15">
      <c r="B40" t="s">
        <v>39</v>
      </c>
      <c r="C40" s="40">
        <v>4</v>
      </c>
    </row>
    <row r="41" spans="2:3" ht="15">
      <c r="B41" t="s">
        <v>35</v>
      </c>
      <c r="C41" s="40">
        <v>5</v>
      </c>
    </row>
    <row r="42" spans="6:7" ht="15">
      <c r="F42" s="47">
        <f>+C3</f>
        <v>20000000000</v>
      </c>
      <c r="G42" t="s">
        <v>102</v>
      </c>
    </row>
    <row r="43" spans="6:7" ht="15">
      <c r="F43" s="48">
        <v>0.03</v>
      </c>
      <c r="G43" t="s">
        <v>101</v>
      </c>
    </row>
    <row r="44" spans="2:10" ht="15">
      <c r="B44" t="s">
        <v>100</v>
      </c>
      <c r="F44" s="47">
        <f>F42*F43</f>
        <v>600000000</v>
      </c>
      <c r="J44" s="50" t="s">
        <v>99</v>
      </c>
    </row>
    <row r="45" spans="2:7" ht="15">
      <c r="B45" t="s">
        <v>34</v>
      </c>
      <c r="C45" s="49">
        <f>D46</f>
        <v>0.5</v>
      </c>
      <c r="D45" s="48">
        <v>1</v>
      </c>
      <c r="E45">
        <v>5</v>
      </c>
      <c r="F45" s="47">
        <f aca="true" t="shared" si="0" ref="F45:G49">C45*$F$44</f>
        <v>300000000</v>
      </c>
      <c r="G45" s="47">
        <f t="shared" si="0"/>
        <v>600000000</v>
      </c>
    </row>
    <row r="46" spans="2:7" ht="15">
      <c r="B46" t="s">
        <v>0</v>
      </c>
      <c r="C46" s="49">
        <f>D47</f>
        <v>0.2</v>
      </c>
      <c r="D46" s="48">
        <v>0.5</v>
      </c>
      <c r="E46">
        <v>4</v>
      </c>
      <c r="F46" s="47">
        <f t="shared" si="0"/>
        <v>120000000</v>
      </c>
      <c r="G46" s="47">
        <f t="shared" si="0"/>
        <v>300000000</v>
      </c>
    </row>
    <row r="47" spans="2:7" ht="15">
      <c r="B47" t="s">
        <v>43</v>
      </c>
      <c r="C47" s="49">
        <f>D48</f>
        <v>0.05</v>
      </c>
      <c r="D47" s="48">
        <v>0.2</v>
      </c>
      <c r="E47">
        <v>3</v>
      </c>
      <c r="F47" s="47">
        <f t="shared" si="0"/>
        <v>30000000</v>
      </c>
      <c r="G47" s="47">
        <f t="shared" si="0"/>
        <v>120000000</v>
      </c>
    </row>
    <row r="48" spans="2:7" ht="15">
      <c r="B48" t="s">
        <v>46</v>
      </c>
      <c r="C48" s="49">
        <f>D49</f>
        <v>0.01</v>
      </c>
      <c r="D48" s="48">
        <v>0.05</v>
      </c>
      <c r="E48">
        <v>2</v>
      </c>
      <c r="F48" s="47">
        <f t="shared" si="0"/>
        <v>6000000</v>
      </c>
      <c r="G48" s="47">
        <f t="shared" si="0"/>
        <v>30000000</v>
      </c>
    </row>
    <row r="49" spans="2:7" ht="15">
      <c r="B49" t="s">
        <v>26</v>
      </c>
      <c r="C49" s="49">
        <v>0</v>
      </c>
      <c r="D49" s="48">
        <v>0.01</v>
      </c>
      <c r="E49">
        <v>1</v>
      </c>
      <c r="F49" s="47">
        <f t="shared" si="0"/>
        <v>0</v>
      </c>
      <c r="G49" s="47">
        <f t="shared" si="0"/>
        <v>6000000</v>
      </c>
    </row>
    <row r="53" ht="15">
      <c r="B53" t="s">
        <v>57</v>
      </c>
    </row>
    <row r="54" spans="2:7" ht="15">
      <c r="B54" s="46" t="s">
        <v>71</v>
      </c>
      <c r="C54" s="45" t="s">
        <v>92</v>
      </c>
      <c r="D54" s="46" t="s">
        <v>98</v>
      </c>
      <c r="E54">
        <v>0</v>
      </c>
      <c r="F54">
        <v>1.5</v>
      </c>
      <c r="G54" t="s">
        <v>71</v>
      </c>
    </row>
    <row r="55" spans="2:7" ht="15">
      <c r="B55" s="46" t="s">
        <v>91</v>
      </c>
      <c r="C55" s="45" t="s">
        <v>89</v>
      </c>
      <c r="D55" s="46" t="s">
        <v>98</v>
      </c>
      <c r="E55">
        <f>F54</f>
        <v>1.5</v>
      </c>
      <c r="F55">
        <v>2</v>
      </c>
      <c r="G55" t="s">
        <v>91</v>
      </c>
    </row>
    <row r="56" spans="2:7" ht="15">
      <c r="B56" s="37" t="s">
        <v>72</v>
      </c>
      <c r="C56" s="43" t="s">
        <v>87</v>
      </c>
      <c r="D56" s="37" t="s">
        <v>97</v>
      </c>
      <c r="E56">
        <f>F55</f>
        <v>2</v>
      </c>
      <c r="F56">
        <v>3</v>
      </c>
      <c r="G56" t="s">
        <v>72</v>
      </c>
    </row>
    <row r="57" spans="2:7" ht="15">
      <c r="B57" s="38" t="s">
        <v>73</v>
      </c>
      <c r="C57" s="42" t="s">
        <v>85</v>
      </c>
      <c r="D57" s="38" t="s">
        <v>96</v>
      </c>
      <c r="E57">
        <f>F56</f>
        <v>3</v>
      </c>
      <c r="F57">
        <v>4</v>
      </c>
      <c r="G57" t="s">
        <v>73</v>
      </c>
    </row>
    <row r="58" spans="2:7" ht="15">
      <c r="B58" s="39" t="s">
        <v>74</v>
      </c>
      <c r="C58" s="41" t="s">
        <v>83</v>
      </c>
      <c r="D58" s="39" t="s">
        <v>95</v>
      </c>
      <c r="E58">
        <v>4</v>
      </c>
      <c r="F58">
        <v>5</v>
      </c>
      <c r="G58" t="s">
        <v>74</v>
      </c>
    </row>
    <row r="61" ht="15">
      <c r="B61" t="s">
        <v>94</v>
      </c>
    </row>
    <row r="62" spans="2:4" ht="15">
      <c r="B62" s="46" t="s">
        <v>71</v>
      </c>
      <c r="C62" s="45" t="s">
        <v>93</v>
      </c>
      <c r="D62" s="44" t="s">
        <v>92</v>
      </c>
    </row>
    <row r="63" spans="2:4" ht="15">
      <c r="B63" s="46" t="s">
        <v>91</v>
      </c>
      <c r="C63" s="45" t="s">
        <v>90</v>
      </c>
      <c r="D63" s="44" t="s">
        <v>89</v>
      </c>
    </row>
    <row r="64" spans="2:4" ht="15">
      <c r="B64" s="37" t="s">
        <v>72</v>
      </c>
      <c r="C64" s="43" t="s">
        <v>88</v>
      </c>
      <c r="D64" s="37" t="s">
        <v>87</v>
      </c>
    </row>
    <row r="65" spans="2:4" ht="16.5" customHeight="1">
      <c r="B65" s="38" t="s">
        <v>73</v>
      </c>
      <c r="C65" s="42" t="s">
        <v>86</v>
      </c>
      <c r="D65" s="38" t="s">
        <v>85</v>
      </c>
    </row>
    <row r="66" spans="2:4" ht="15">
      <c r="B66" s="39" t="s">
        <v>74</v>
      </c>
      <c r="C66" s="41" t="s">
        <v>84</v>
      </c>
      <c r="D66" s="39" t="s">
        <v>83</v>
      </c>
    </row>
    <row r="69" ht="15">
      <c r="B69" t="s">
        <v>82</v>
      </c>
    </row>
    <row r="70" spans="2:3" ht="15">
      <c r="B70" t="s">
        <v>81</v>
      </c>
      <c r="C70" s="40">
        <v>1</v>
      </c>
    </row>
    <row r="71" spans="2:3" ht="15">
      <c r="B71" t="s">
        <v>80</v>
      </c>
      <c r="C71" s="40">
        <v>2</v>
      </c>
    </row>
    <row r="72" spans="2:3" ht="15">
      <c r="B72" t="s">
        <v>79</v>
      </c>
      <c r="C72" s="40">
        <v>3</v>
      </c>
    </row>
    <row r="73" spans="2:3" ht="15">
      <c r="B73" t="s">
        <v>78</v>
      </c>
      <c r="C73" s="40">
        <v>4</v>
      </c>
    </row>
    <row r="74" spans="2:3" ht="15">
      <c r="B74" t="s">
        <v>77</v>
      </c>
      <c r="C74" s="40">
        <v>5</v>
      </c>
    </row>
  </sheetData>
  <sheetProtection/>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B2:L77"/>
  <sheetViews>
    <sheetView zoomScalePageLayoutView="0" workbookViewId="0" topLeftCell="A43">
      <selection activeCell="B45" sqref="B45:L45"/>
    </sheetView>
  </sheetViews>
  <sheetFormatPr defaultColWidth="11.421875" defaultRowHeight="15"/>
  <cols>
    <col min="1" max="16384" width="11.421875" style="60" customWidth="1"/>
  </cols>
  <sheetData>
    <row r="1" ht="15.75" thickBot="1"/>
    <row r="2" spans="2:12" ht="36.75" customHeight="1" thickBot="1">
      <c r="B2" s="112" t="s">
        <v>120</v>
      </c>
      <c r="C2" s="113"/>
      <c r="D2" s="113"/>
      <c r="E2" s="113"/>
      <c r="F2" s="113"/>
      <c r="G2" s="113"/>
      <c r="H2" s="113"/>
      <c r="I2" s="113"/>
      <c r="J2" s="113"/>
      <c r="K2" s="113"/>
      <c r="L2" s="114"/>
    </row>
    <row r="3" ht="15.75" thickBot="1"/>
    <row r="4" spans="2:12" ht="45" customHeight="1" thickBot="1">
      <c r="B4" s="82" t="s">
        <v>121</v>
      </c>
      <c r="C4" s="115"/>
      <c r="D4" s="115"/>
      <c r="E4" s="115"/>
      <c r="F4" s="115"/>
      <c r="G4" s="115"/>
      <c r="H4" s="115"/>
      <c r="I4" s="115"/>
      <c r="J4" s="115"/>
      <c r="K4" s="115"/>
      <c r="L4" s="116"/>
    </row>
    <row r="5" ht="5.25" customHeight="1" thickBot="1"/>
    <row r="6" spans="2:12" ht="15">
      <c r="B6" s="76" t="s">
        <v>122</v>
      </c>
      <c r="C6" s="77"/>
      <c r="D6" s="77"/>
      <c r="E6" s="77"/>
      <c r="F6" s="77"/>
      <c r="G6" s="77"/>
      <c r="H6" s="77"/>
      <c r="I6" s="77"/>
      <c r="J6" s="77"/>
      <c r="K6" s="77"/>
      <c r="L6" s="78"/>
    </row>
    <row r="7" spans="2:12" ht="15.75" thickBot="1">
      <c r="B7" s="79"/>
      <c r="C7" s="80"/>
      <c r="D7" s="80"/>
      <c r="E7" s="80"/>
      <c r="F7" s="80"/>
      <c r="G7" s="80"/>
      <c r="H7" s="80"/>
      <c r="I7" s="80"/>
      <c r="J7" s="80"/>
      <c r="K7" s="80"/>
      <c r="L7" s="81"/>
    </row>
    <row r="8" spans="2:12" ht="15.75" thickBot="1">
      <c r="B8" s="61"/>
      <c r="C8" s="61"/>
      <c r="D8" s="61"/>
      <c r="E8" s="61"/>
      <c r="F8" s="61"/>
      <c r="G8" s="61"/>
      <c r="H8" s="61"/>
      <c r="I8" s="61"/>
      <c r="J8" s="61"/>
      <c r="K8" s="61"/>
      <c r="L8" s="61"/>
    </row>
    <row r="9" spans="2:12" ht="27.75" customHeight="1" thickBot="1">
      <c r="B9" s="117" t="s">
        <v>123</v>
      </c>
      <c r="C9" s="115"/>
      <c r="D9" s="115"/>
      <c r="E9" s="115"/>
      <c r="F9" s="115"/>
      <c r="G9" s="115"/>
      <c r="H9" s="115"/>
      <c r="I9" s="115"/>
      <c r="J9" s="115"/>
      <c r="K9" s="115"/>
      <c r="L9" s="116"/>
    </row>
    <row r="10" ht="5.25" customHeight="1" thickBot="1"/>
    <row r="11" spans="2:12" ht="15">
      <c r="B11" s="76" t="s">
        <v>124</v>
      </c>
      <c r="C11" s="77"/>
      <c r="D11" s="77"/>
      <c r="E11" s="77"/>
      <c r="F11" s="77"/>
      <c r="G11" s="77"/>
      <c r="H11" s="77"/>
      <c r="I11" s="77"/>
      <c r="J11" s="77"/>
      <c r="K11" s="77"/>
      <c r="L11" s="78"/>
    </row>
    <row r="12" spans="2:12" ht="31.5" customHeight="1" thickBot="1">
      <c r="B12" s="79"/>
      <c r="C12" s="80"/>
      <c r="D12" s="80"/>
      <c r="E12" s="80"/>
      <c r="F12" s="80"/>
      <c r="G12" s="80"/>
      <c r="H12" s="80"/>
      <c r="I12" s="80"/>
      <c r="J12" s="80"/>
      <c r="K12" s="80"/>
      <c r="L12" s="81"/>
    </row>
    <row r="13" ht="15.75" thickBot="1"/>
    <row r="14" spans="2:12" ht="27.75" customHeight="1" thickBot="1">
      <c r="B14" s="82" t="s">
        <v>125</v>
      </c>
      <c r="C14" s="83"/>
      <c r="D14" s="83"/>
      <c r="E14" s="83"/>
      <c r="F14" s="83"/>
      <c r="G14" s="83"/>
      <c r="H14" s="83"/>
      <c r="I14" s="83"/>
      <c r="J14" s="83"/>
      <c r="K14" s="83"/>
      <c r="L14" s="84"/>
    </row>
    <row r="15" ht="5.25" customHeight="1" thickBot="1"/>
    <row r="16" spans="2:12" ht="15">
      <c r="B16" s="76" t="s">
        <v>126</v>
      </c>
      <c r="C16" s="77"/>
      <c r="D16" s="77"/>
      <c r="E16" s="77"/>
      <c r="F16" s="77"/>
      <c r="G16" s="77"/>
      <c r="H16" s="77"/>
      <c r="I16" s="77"/>
      <c r="J16" s="77"/>
      <c r="K16" s="77"/>
      <c r="L16" s="78"/>
    </row>
    <row r="17" spans="2:12" ht="15.75" thickBot="1">
      <c r="B17" s="79"/>
      <c r="C17" s="80"/>
      <c r="D17" s="80"/>
      <c r="E17" s="80"/>
      <c r="F17" s="80"/>
      <c r="G17" s="80"/>
      <c r="H17" s="80"/>
      <c r="I17" s="80"/>
      <c r="J17" s="80"/>
      <c r="K17" s="80"/>
      <c r="L17" s="81"/>
    </row>
    <row r="18" ht="15.75" thickBot="1"/>
    <row r="19" spans="2:12" ht="15.75" thickBot="1">
      <c r="B19" s="82" t="s">
        <v>127</v>
      </c>
      <c r="C19" s="83"/>
      <c r="D19" s="83"/>
      <c r="E19" s="83"/>
      <c r="F19" s="83"/>
      <c r="G19" s="83"/>
      <c r="H19" s="83"/>
      <c r="I19" s="83"/>
      <c r="J19" s="83"/>
      <c r="K19" s="83"/>
      <c r="L19" s="84"/>
    </row>
    <row r="20" ht="15.75" thickBot="1"/>
    <row r="21" spans="2:12" ht="15">
      <c r="B21" s="76" t="s">
        <v>128</v>
      </c>
      <c r="C21" s="77"/>
      <c r="D21" s="77"/>
      <c r="E21" s="77"/>
      <c r="F21" s="77"/>
      <c r="G21" s="77"/>
      <c r="H21" s="77"/>
      <c r="I21" s="77"/>
      <c r="J21" s="77"/>
      <c r="K21" s="77"/>
      <c r="L21" s="78"/>
    </row>
    <row r="22" spans="2:12" ht="36.75" customHeight="1" thickBot="1">
      <c r="B22" s="79"/>
      <c r="C22" s="80"/>
      <c r="D22" s="80"/>
      <c r="E22" s="80"/>
      <c r="F22" s="80"/>
      <c r="G22" s="80"/>
      <c r="H22" s="80"/>
      <c r="I22" s="80"/>
      <c r="J22" s="80"/>
      <c r="K22" s="80"/>
      <c r="L22" s="81"/>
    </row>
    <row r="23" ht="20.25" customHeight="1" thickBot="1"/>
    <row r="24" spans="2:12" ht="25.5" customHeight="1" thickBot="1">
      <c r="B24" s="91" t="s">
        <v>129</v>
      </c>
      <c r="C24" s="92"/>
      <c r="D24" s="92"/>
      <c r="E24" s="92"/>
      <c r="F24" s="92"/>
      <c r="G24" s="92"/>
      <c r="H24" s="92"/>
      <c r="I24" s="92"/>
      <c r="J24" s="92"/>
      <c r="K24" s="92"/>
      <c r="L24" s="93"/>
    </row>
    <row r="25" ht="15.75" thickBot="1"/>
    <row r="26" spans="2:12" ht="86.25" customHeight="1" thickBot="1">
      <c r="B26" s="100" t="s">
        <v>130</v>
      </c>
      <c r="C26" s="101"/>
      <c r="D26" s="101"/>
      <c r="E26" s="101"/>
      <c r="F26" s="101"/>
      <c r="G26" s="101"/>
      <c r="H26" s="101"/>
      <c r="I26" s="101"/>
      <c r="J26" s="101"/>
      <c r="K26" s="101"/>
      <c r="L26" s="102"/>
    </row>
    <row r="27" spans="3:10" ht="15" customHeight="1" thickBot="1">
      <c r="C27" s="62"/>
      <c r="D27" s="62"/>
      <c r="E27" s="62"/>
      <c r="F27" s="62"/>
      <c r="G27" s="62"/>
      <c r="H27" s="62"/>
      <c r="I27" s="62"/>
      <c r="J27" s="62"/>
    </row>
    <row r="28" spans="2:12" ht="45" customHeight="1" thickBot="1">
      <c r="B28" s="82" t="s">
        <v>131</v>
      </c>
      <c r="C28" s="83"/>
      <c r="D28" s="83"/>
      <c r="E28" s="83"/>
      <c r="F28" s="83"/>
      <c r="G28" s="83"/>
      <c r="H28" s="83"/>
      <c r="I28" s="83"/>
      <c r="J28" s="83"/>
      <c r="K28" s="83"/>
      <c r="L28" s="84"/>
    </row>
    <row r="29" ht="5.25" customHeight="1" thickBot="1"/>
    <row r="30" spans="2:12" ht="15">
      <c r="B30" s="76" t="s">
        <v>132</v>
      </c>
      <c r="C30" s="77"/>
      <c r="D30" s="77"/>
      <c r="E30" s="77"/>
      <c r="F30" s="77"/>
      <c r="G30" s="77"/>
      <c r="H30" s="77"/>
      <c r="I30" s="77"/>
      <c r="J30" s="77"/>
      <c r="K30" s="77"/>
      <c r="L30" s="78"/>
    </row>
    <row r="31" spans="2:12" ht="15.75" thickBot="1">
      <c r="B31" s="79"/>
      <c r="C31" s="80"/>
      <c r="D31" s="80"/>
      <c r="E31" s="80"/>
      <c r="F31" s="80"/>
      <c r="G31" s="80"/>
      <c r="H31" s="80"/>
      <c r="I31" s="80"/>
      <c r="J31" s="80"/>
      <c r="K31" s="80"/>
      <c r="L31" s="81"/>
    </row>
    <row r="32" spans="3:12" ht="15" customHeight="1" thickBot="1">
      <c r="C32" s="62"/>
      <c r="D32" s="62"/>
      <c r="E32" s="62"/>
      <c r="F32" s="62"/>
      <c r="G32" s="62"/>
      <c r="H32" s="62"/>
      <c r="I32" s="62"/>
      <c r="J32" s="62"/>
      <c r="K32" s="62"/>
      <c r="L32" s="63"/>
    </row>
    <row r="33" spans="2:12" s="64" customFormat="1" ht="33.75" customHeight="1" thickBot="1">
      <c r="B33" s="82" t="s">
        <v>133</v>
      </c>
      <c r="C33" s="83"/>
      <c r="D33" s="83"/>
      <c r="E33" s="83"/>
      <c r="F33" s="83"/>
      <c r="G33" s="83"/>
      <c r="H33" s="83"/>
      <c r="I33" s="83"/>
      <c r="J33" s="83"/>
      <c r="K33" s="83"/>
      <c r="L33" s="84"/>
    </row>
    <row r="34" ht="6" customHeight="1" thickBot="1"/>
    <row r="35" spans="2:12" ht="15">
      <c r="B35" s="103" t="s">
        <v>134</v>
      </c>
      <c r="C35" s="104"/>
      <c r="D35" s="104"/>
      <c r="E35" s="104"/>
      <c r="F35" s="104"/>
      <c r="G35" s="104"/>
      <c r="H35" s="104"/>
      <c r="I35" s="104"/>
      <c r="J35" s="104"/>
      <c r="K35" s="104"/>
      <c r="L35" s="105"/>
    </row>
    <row r="36" spans="2:12" ht="39" customHeight="1" thickBot="1">
      <c r="B36" s="106"/>
      <c r="C36" s="107"/>
      <c r="D36" s="107"/>
      <c r="E36" s="107"/>
      <c r="F36" s="107"/>
      <c r="G36" s="107"/>
      <c r="H36" s="107"/>
      <c r="I36" s="107"/>
      <c r="J36" s="107"/>
      <c r="K36" s="107"/>
      <c r="L36" s="108"/>
    </row>
    <row r="37" ht="15.75" thickBot="1"/>
    <row r="38" spans="2:12" s="64" customFormat="1" ht="21" customHeight="1" thickBot="1">
      <c r="B38" s="82" t="s">
        <v>135</v>
      </c>
      <c r="C38" s="83"/>
      <c r="D38" s="83"/>
      <c r="E38" s="83"/>
      <c r="F38" s="83"/>
      <c r="G38" s="83"/>
      <c r="H38" s="83"/>
      <c r="I38" s="83"/>
      <c r="J38" s="83"/>
      <c r="K38" s="83"/>
      <c r="L38" s="84"/>
    </row>
    <row r="39" ht="6" customHeight="1" thickBot="1"/>
    <row r="40" spans="2:12" ht="15">
      <c r="B40" s="103" t="s">
        <v>136</v>
      </c>
      <c r="C40" s="104"/>
      <c r="D40" s="104"/>
      <c r="E40" s="104"/>
      <c r="F40" s="104"/>
      <c r="G40" s="104"/>
      <c r="H40" s="104"/>
      <c r="I40" s="104"/>
      <c r="J40" s="104"/>
      <c r="K40" s="104"/>
      <c r="L40" s="105"/>
    </row>
    <row r="41" spans="2:12" ht="21" customHeight="1" thickBot="1">
      <c r="B41" s="106"/>
      <c r="C41" s="107"/>
      <c r="D41" s="107"/>
      <c r="E41" s="107"/>
      <c r="F41" s="107"/>
      <c r="G41" s="107"/>
      <c r="H41" s="107"/>
      <c r="I41" s="107"/>
      <c r="J41" s="107"/>
      <c r="K41" s="107"/>
      <c r="L41" s="108"/>
    </row>
    <row r="42" ht="15.75" thickBot="1"/>
    <row r="43" spans="2:12" ht="15.75" thickBot="1">
      <c r="B43" s="91" t="s">
        <v>137</v>
      </c>
      <c r="C43" s="92"/>
      <c r="D43" s="92"/>
      <c r="E43" s="92"/>
      <c r="F43" s="92"/>
      <c r="G43" s="92"/>
      <c r="H43" s="92"/>
      <c r="I43" s="92"/>
      <c r="J43" s="92"/>
      <c r="K43" s="92"/>
      <c r="L43" s="93"/>
    </row>
    <row r="44" ht="15.75" thickBot="1"/>
    <row r="45" spans="2:12" ht="29.25" customHeight="1">
      <c r="B45" s="109" t="s">
        <v>138</v>
      </c>
      <c r="C45" s="110"/>
      <c r="D45" s="110"/>
      <c r="E45" s="110"/>
      <c r="F45" s="110"/>
      <c r="G45" s="110"/>
      <c r="H45" s="110"/>
      <c r="I45" s="110"/>
      <c r="J45" s="110"/>
      <c r="K45" s="110"/>
      <c r="L45" s="111"/>
    </row>
    <row r="46" spans="2:12" ht="15" customHeight="1">
      <c r="B46" s="85"/>
      <c r="C46" s="86"/>
      <c r="D46" s="86"/>
      <c r="E46" s="86"/>
      <c r="F46" s="86"/>
      <c r="G46" s="86"/>
      <c r="H46" s="86"/>
      <c r="I46" s="86"/>
      <c r="J46" s="86"/>
      <c r="K46" s="86"/>
      <c r="L46" s="87"/>
    </row>
    <row r="47" spans="2:12" ht="15.75" thickBot="1">
      <c r="B47" s="88"/>
      <c r="C47" s="89"/>
      <c r="D47" s="89"/>
      <c r="E47" s="89"/>
      <c r="F47" s="89"/>
      <c r="G47" s="89"/>
      <c r="H47" s="89"/>
      <c r="I47" s="89"/>
      <c r="J47" s="89"/>
      <c r="K47" s="89"/>
      <c r="L47" s="90"/>
    </row>
    <row r="48" ht="15.75" thickBot="1"/>
    <row r="49" spans="2:12" ht="15.75" thickBot="1">
      <c r="B49" s="91" t="s">
        <v>139</v>
      </c>
      <c r="C49" s="92"/>
      <c r="D49" s="92"/>
      <c r="E49" s="92"/>
      <c r="F49" s="92"/>
      <c r="G49" s="92"/>
      <c r="H49" s="92"/>
      <c r="I49" s="92"/>
      <c r="J49" s="92"/>
      <c r="K49" s="92"/>
      <c r="L49" s="93"/>
    </row>
    <row r="50" ht="15.75" thickBot="1"/>
    <row r="51" spans="2:12" ht="15">
      <c r="B51" s="94" t="s">
        <v>140</v>
      </c>
      <c r="C51" s="95"/>
      <c r="D51" s="95"/>
      <c r="E51" s="95"/>
      <c r="F51" s="95"/>
      <c r="G51" s="95"/>
      <c r="H51" s="95"/>
      <c r="I51" s="95"/>
      <c r="J51" s="95"/>
      <c r="K51" s="95"/>
      <c r="L51" s="96"/>
    </row>
    <row r="52" spans="2:12" ht="37.5" customHeight="1" thickBot="1">
      <c r="B52" s="97"/>
      <c r="C52" s="98"/>
      <c r="D52" s="98"/>
      <c r="E52" s="98"/>
      <c r="F52" s="98"/>
      <c r="G52" s="98"/>
      <c r="H52" s="98"/>
      <c r="I52" s="98"/>
      <c r="J52" s="98"/>
      <c r="K52" s="98"/>
      <c r="L52" s="99"/>
    </row>
    <row r="53" ht="15.75" thickBot="1">
      <c r="B53" s="65"/>
    </row>
    <row r="54" spans="2:12" ht="15.75" thickBot="1">
      <c r="B54" s="82" t="s">
        <v>100</v>
      </c>
      <c r="C54" s="83"/>
      <c r="D54" s="83"/>
      <c r="E54" s="83"/>
      <c r="F54" s="83"/>
      <c r="G54" s="83"/>
      <c r="H54" s="83"/>
      <c r="I54" s="83"/>
      <c r="J54" s="83"/>
      <c r="K54" s="83"/>
      <c r="L54" s="84"/>
    </row>
    <row r="55" ht="15.75" thickBot="1"/>
    <row r="56" spans="2:12" ht="15">
      <c r="B56" s="76" t="s">
        <v>141</v>
      </c>
      <c r="C56" s="77"/>
      <c r="D56" s="77"/>
      <c r="E56" s="77"/>
      <c r="F56" s="77"/>
      <c r="G56" s="77"/>
      <c r="H56" s="77"/>
      <c r="I56" s="77"/>
      <c r="J56" s="77"/>
      <c r="K56" s="77"/>
      <c r="L56" s="78"/>
    </row>
    <row r="57" spans="2:12" ht="47.25" customHeight="1" thickBot="1">
      <c r="B57" s="79"/>
      <c r="C57" s="80"/>
      <c r="D57" s="80"/>
      <c r="E57" s="80"/>
      <c r="F57" s="80"/>
      <c r="G57" s="80"/>
      <c r="H57" s="80"/>
      <c r="I57" s="80"/>
      <c r="J57" s="80"/>
      <c r="K57" s="80"/>
      <c r="L57" s="81"/>
    </row>
    <row r="58" spans="3:12" ht="15.75" thickBot="1">
      <c r="C58" s="62"/>
      <c r="D58" s="62"/>
      <c r="E58" s="62"/>
      <c r="F58" s="62"/>
      <c r="G58" s="62"/>
      <c r="H58" s="62"/>
      <c r="I58" s="62"/>
      <c r="J58" s="62"/>
      <c r="K58" s="62"/>
      <c r="L58" s="63"/>
    </row>
    <row r="59" spans="2:12" ht="15.75" thickBot="1">
      <c r="B59" s="82" t="s">
        <v>57</v>
      </c>
      <c r="C59" s="83"/>
      <c r="D59" s="83"/>
      <c r="E59" s="83"/>
      <c r="F59" s="83"/>
      <c r="G59" s="83"/>
      <c r="H59" s="83"/>
      <c r="I59" s="83"/>
      <c r="J59" s="83"/>
      <c r="K59" s="83"/>
      <c r="L59" s="84"/>
    </row>
    <row r="60" ht="15.75" thickBot="1"/>
    <row r="61" spans="2:12" ht="15">
      <c r="B61" s="76" t="s">
        <v>142</v>
      </c>
      <c r="C61" s="77"/>
      <c r="D61" s="77"/>
      <c r="E61" s="77"/>
      <c r="F61" s="77"/>
      <c r="G61" s="77"/>
      <c r="H61" s="77"/>
      <c r="I61" s="77"/>
      <c r="J61" s="77"/>
      <c r="K61" s="77"/>
      <c r="L61" s="78"/>
    </row>
    <row r="62" spans="2:12" ht="15.75" thickBot="1">
      <c r="B62" s="79"/>
      <c r="C62" s="80"/>
      <c r="D62" s="80"/>
      <c r="E62" s="80"/>
      <c r="F62" s="80"/>
      <c r="G62" s="80"/>
      <c r="H62" s="80"/>
      <c r="I62" s="80"/>
      <c r="J62" s="80"/>
      <c r="K62" s="80"/>
      <c r="L62" s="81"/>
    </row>
    <row r="63" ht="15.75" thickBot="1"/>
    <row r="64" spans="2:12" ht="15.75" thickBot="1">
      <c r="B64" s="82" t="s">
        <v>143</v>
      </c>
      <c r="C64" s="83"/>
      <c r="D64" s="83"/>
      <c r="E64" s="83"/>
      <c r="F64" s="83"/>
      <c r="G64" s="83"/>
      <c r="H64" s="83"/>
      <c r="I64" s="83"/>
      <c r="J64" s="83"/>
      <c r="K64" s="83"/>
      <c r="L64" s="84"/>
    </row>
    <row r="65" ht="15.75" thickBot="1"/>
    <row r="66" spans="2:12" ht="15">
      <c r="B66" s="76" t="s">
        <v>144</v>
      </c>
      <c r="C66" s="77"/>
      <c r="D66" s="77"/>
      <c r="E66" s="77"/>
      <c r="F66" s="77"/>
      <c r="G66" s="77"/>
      <c r="H66" s="77"/>
      <c r="I66" s="77"/>
      <c r="J66" s="77"/>
      <c r="K66" s="77"/>
      <c r="L66" s="78"/>
    </row>
    <row r="67" spans="2:12" ht="15.75" thickBot="1">
      <c r="B67" s="79"/>
      <c r="C67" s="80"/>
      <c r="D67" s="80"/>
      <c r="E67" s="80"/>
      <c r="F67" s="80"/>
      <c r="G67" s="80"/>
      <c r="H67" s="80"/>
      <c r="I67" s="80"/>
      <c r="J67" s="80"/>
      <c r="K67" s="80"/>
      <c r="L67" s="81"/>
    </row>
    <row r="68" ht="15.75" thickBot="1"/>
    <row r="69" spans="2:12" ht="15.75" thickBot="1">
      <c r="B69" s="82" t="s">
        <v>145</v>
      </c>
      <c r="C69" s="83"/>
      <c r="D69" s="83"/>
      <c r="E69" s="83"/>
      <c r="F69" s="83"/>
      <c r="G69" s="83"/>
      <c r="H69" s="83"/>
      <c r="I69" s="83"/>
      <c r="J69" s="83"/>
      <c r="K69" s="83"/>
      <c r="L69" s="84"/>
    </row>
    <row r="70" ht="15.75" thickBot="1"/>
    <row r="71" spans="2:12" ht="15">
      <c r="B71" s="76" t="s">
        <v>146</v>
      </c>
      <c r="C71" s="77"/>
      <c r="D71" s="77"/>
      <c r="E71" s="77"/>
      <c r="F71" s="77"/>
      <c r="G71" s="77"/>
      <c r="H71" s="77"/>
      <c r="I71" s="77"/>
      <c r="J71" s="77"/>
      <c r="K71" s="77"/>
      <c r="L71" s="78"/>
    </row>
    <row r="72" spans="2:12" ht="34.5" customHeight="1" thickBot="1">
      <c r="B72" s="79"/>
      <c r="C72" s="80"/>
      <c r="D72" s="80"/>
      <c r="E72" s="80"/>
      <c r="F72" s="80"/>
      <c r="G72" s="80"/>
      <c r="H72" s="80"/>
      <c r="I72" s="80"/>
      <c r="J72" s="80"/>
      <c r="K72" s="80"/>
      <c r="L72" s="81"/>
    </row>
    <row r="73" ht="15.75" thickBot="1"/>
    <row r="74" spans="2:12" ht="15.75" thickBot="1">
      <c r="B74" s="82" t="s">
        <v>147</v>
      </c>
      <c r="C74" s="83"/>
      <c r="D74" s="83"/>
      <c r="E74" s="83"/>
      <c r="F74" s="83"/>
      <c r="G74" s="83"/>
      <c r="H74" s="83"/>
      <c r="I74" s="83"/>
      <c r="J74" s="83"/>
      <c r="K74" s="83"/>
      <c r="L74" s="84"/>
    </row>
    <row r="75" ht="15.75" thickBot="1"/>
    <row r="76" spans="2:12" ht="15">
      <c r="B76" s="76" t="s">
        <v>148</v>
      </c>
      <c r="C76" s="77"/>
      <c r="D76" s="77"/>
      <c r="E76" s="77"/>
      <c r="F76" s="77"/>
      <c r="G76" s="77"/>
      <c r="H76" s="77"/>
      <c r="I76" s="77"/>
      <c r="J76" s="77"/>
      <c r="K76" s="77"/>
      <c r="L76" s="78"/>
    </row>
    <row r="77" spans="2:12" ht="15.75" thickBot="1">
      <c r="B77" s="79"/>
      <c r="C77" s="80"/>
      <c r="D77" s="80"/>
      <c r="E77" s="80"/>
      <c r="F77" s="80"/>
      <c r="G77" s="80"/>
      <c r="H77" s="80"/>
      <c r="I77" s="80"/>
      <c r="J77" s="80"/>
      <c r="K77" s="80"/>
      <c r="L77" s="81"/>
    </row>
  </sheetData>
  <sheetProtection/>
  <mergeCells count="33">
    <mergeCell ref="B28:L28"/>
    <mergeCell ref="B2:L2"/>
    <mergeCell ref="B4:L4"/>
    <mergeCell ref="B6:L7"/>
    <mergeCell ref="B9:L9"/>
    <mergeCell ref="B11:L12"/>
    <mergeCell ref="B14:L14"/>
    <mergeCell ref="B16:L17"/>
    <mergeCell ref="B19:L19"/>
    <mergeCell ref="B21:L22"/>
    <mergeCell ref="B24:L24"/>
    <mergeCell ref="B26:L26"/>
    <mergeCell ref="B54:L54"/>
    <mergeCell ref="B30:L31"/>
    <mergeCell ref="B33:L33"/>
    <mergeCell ref="B35:L36"/>
    <mergeCell ref="B38:L38"/>
    <mergeCell ref="B40:L41"/>
    <mergeCell ref="B43:L43"/>
    <mergeCell ref="B45:L45"/>
    <mergeCell ref="B46:L46"/>
    <mergeCell ref="B47:L47"/>
    <mergeCell ref="B49:L49"/>
    <mergeCell ref="B51:L52"/>
    <mergeCell ref="B71:L72"/>
    <mergeCell ref="B74:L74"/>
    <mergeCell ref="B76:L77"/>
    <mergeCell ref="B56:L57"/>
    <mergeCell ref="B59:L59"/>
    <mergeCell ref="B61:L62"/>
    <mergeCell ref="B64:L64"/>
    <mergeCell ref="B66:L67"/>
    <mergeCell ref="B69:L69"/>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GOBERNACION DE 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Elvira Castro Gomez</dc:creator>
  <cp:keywords/>
  <dc:description/>
  <cp:lastModifiedBy>Jorge Alberto Delgado Jaimes</cp:lastModifiedBy>
  <dcterms:created xsi:type="dcterms:W3CDTF">2022-09-28T18:53:56Z</dcterms:created>
  <dcterms:modified xsi:type="dcterms:W3CDTF">2022-11-09T16:31:38Z</dcterms:modified>
  <cp:category/>
  <cp:version/>
  <cp:contentType/>
  <cp:contentStatus/>
</cp:coreProperties>
</file>