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'AP-SIG-RG-15'!$A$1:$P$31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'AP-SIG-RG-15'!$A$1:$P$31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<sst xmlns="http://schemas.openxmlformats.org/spreadsheetml/2006/main" count="311" uniqueCount="202">
  <si>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</si>
  <si>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</si>
  <si>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</si>
  <si>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</si>
  <si>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</si>
  <si>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</si>
  <si>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</si>
  <si>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</si>
  <si>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</si>
  <si>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</si>
  <si>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</si>
  <si>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</si>
  <si>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</si>
  <si>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</si>
  <si>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</si>
  <si>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</si>
  <si>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</si>
  <si>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</si>
  <si>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</si>
  <si>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</si>
  <si>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</si>
  <si>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</si>
  <si>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</si>
  <si>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</si>
  <si>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</si>
  <si>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</si>
  <si>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</si>
  <si>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</si>
  <si>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</si>
  <si>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</si>
  <si>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</si>
  <si>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</si>
  <si>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</si>
  <si>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</si>
  <si>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</si>
  <si>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</si>
  <si>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</si>
  <si>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</si>
  <si>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</si>
  <si>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</si>
  <si>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</si>
  <si>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</si>
  <si>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</si>
  <si>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</si>
  <si>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</si>
  <si>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</si>
  <si>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</si>
  <si>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</si>
  <si>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</si>
  <si>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</si>
  <si>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</si>
  <si>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</si>
  <si>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</si>
  <si>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</si>
  <si>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</si>
  <si>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</si>
  <si>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</si>
  <si>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</si>
  <si>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</si>
  <si>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</si>
  <si>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</si>
  <si>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</si>
  <si>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</si>
  <si>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</si>
  <si>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</si>
  <si>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</si>
  <si>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</si>
  <si>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</si>
  <si>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</si>
  <si>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</si>
  <si>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</si>
  <si>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</si>
  <si>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</si>
  <si>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</si>
  <si>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</si>
  <si>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</si>
  <si>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</si>
  <si>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</si>
  <si>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</si>
  <si>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</si>
  <si>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</si>
  <si>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</si>
  <si>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</si>
  <si>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</si>
  <si>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</si>
  <si>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</si>
  <si>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</si>
  <si>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</si>
  <si>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</si>
  <si>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</si>
  <si>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</si>
  <si>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</si>
  <si>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</si>
  <si>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</si>
  <si>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</si>
  <si>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</si>
  <si>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</si>
  <si>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</si>
  <si>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</si>
  <si>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</si>
  <si>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</si>
  <si>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</si>
  <si>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</si>
  <si>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</si>
  <si>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</si>
  <si>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</si>
  <si>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</si>
  <si>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</si>
  <si>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</si>
  <si>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</si>
  <si>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</si>
  <si>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</si>
  <si>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RIESGO 
DE CORRUPCIÓN 
(SI ó NO)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</si>
  <si>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</si>
  <si>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</si>
  <si>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</si>
  <si>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</si>
  <si>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</si>
  <si>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</si>
  <si>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</si>
  <si>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</si>
  <si>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</si>
  <si>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>No</t>
  </si>
  <si>
    <t>Incumplimiento en la atención y/o respuestas a las PQRSD</t>
  </si>
  <si>
    <t xml:space="preserve">1. Procedimiento documentado.  
2. Software de ventanilla única de correspondencia.          
3. Indicadores de Gestión.                     
4. Norma Departamental  existente para tal fin.                                                                                                                                                                                 </t>
  </si>
  <si>
    <t>NO</t>
  </si>
  <si>
    <t xml:space="preserve">Incumplimiento de la meta propuesta en el Plan de Desarrollo.                                </t>
  </si>
  <si>
    <t xml:space="preserve">1. Inadecuada planificación
2. Falta de seguimiento en los indicadores y las metas
3. Falta de recursos administrativos
4. Incumplimiento de los cofinanciadores externos                                                    </t>
  </si>
  <si>
    <t xml:space="preserve">1. Seguimientos bimestrales a los Indicadores del Plan de Desarrollo a través del plan de acción.
2. Tablero control para el cumplimiento de metas.
3. informe de gestión de la Oficina.                  
4. Informe de Rendición de Cuentas  de la Oficina.  </t>
  </si>
  <si>
    <t>Semestral
Cada vez que se requiera</t>
  </si>
  <si>
    <t>mensual</t>
  </si>
  <si>
    <t>Realizar acciones de seguimiento trimestrales al cumplimiento del Plan de Acción</t>
  </si>
  <si>
    <t>Trimestral</t>
  </si>
  <si>
    <t>Actualización de las actividades, riesgos y causas dentro del mapa</t>
  </si>
  <si>
    <t>4.</t>
  </si>
  <si>
    <t>Metas cumplidas / metas programadas</t>
  </si>
  <si>
    <t xml:space="preserve">1. Desconocimiento del manual de supervisión
2. Falta de capacitación, competencia y experiencia para supervisar.
3. Favorecimientos personales
4. Exceso en la cantidad de  contratos y/o convenios a supervisar.
5. Manual de supervisión desactualizado en la normatividad legal vigente
6. Falta de supervisión al  supervisado                                                             
</t>
  </si>
  <si>
    <t>1. Investigaciones disciplinarias, penales y fiscales.                  
2. Incumplimiento en los objetivos del contrato y/o Convenio.
3. Insatisfacción de la comunidad
4. Mala imagen institucional</t>
  </si>
  <si>
    <t xml:space="preserve">1. Desconocimiento de las PQRSD.
2. Fallas en el reparto de las PQRSD.
3. Fallas en el aplicativo de Ventanilla Única de Correspondencia .           
4. Distribución inoportuna de las solicitudes presentadas y direccionadas al sector o grupo correspondiente.                        
5. No clasificación de las peticiones presentadas ante la Secretaria frente a la Dirección o Coordinación pertinente.                                  
6. Desconocimiento del proceso actual de dichas peticiones y su curso.   </t>
  </si>
  <si>
    <t>PQRSD contestadas / PQRSD recibidas.</t>
  </si>
  <si>
    <t xml:space="preserve">Seguimiento semanal por la Dirección a las PQRSD recibidas.
Seguimiento mensual por parte de la Dirección de Atención al Ciudadano.                                                                                 </t>
  </si>
  <si>
    <t>SI</t>
  </si>
  <si>
    <t>Perdida de la información en servidores</t>
  </si>
  <si>
    <t>Manipulación de la información en los servidores.</t>
  </si>
  <si>
    <t xml:space="preserve">Problemas de conectividad </t>
  </si>
  <si>
    <t xml:space="preserve">Problemas en la prestación del servicio de internet y de conectividad por el deterioro en la red de datos.
</t>
  </si>
  <si>
    <t>Reducir el riesgo mediante la ejecución de los controles y la realización de las acciones de mitigación.</t>
  </si>
  <si>
    <t>Secretario de TIC y equipo técnico</t>
  </si>
  <si>
    <t xml:space="preserve">Desactualización de los equipos de computo y en sistemas operativos
</t>
  </si>
  <si>
    <t xml:space="preserve">Enviar oficios de solicitud
</t>
  </si>
  <si>
    <t>Solicitar a la secretaría General la adquisición de equipos y software</t>
  </si>
  <si>
    <t>Secretario de TIC</t>
  </si>
  <si>
    <t>Anual</t>
  </si>
  <si>
    <t>Numero de oficios o solicitudes enviadas</t>
  </si>
  <si>
    <t xml:space="preserve">1. Reprocesos                     2.perdida de credibilidad de la entidad.                                     3. perdida de la información. 4.interrupción en el servicio,    5. sanciones legales.
</t>
  </si>
  <si>
    <t>Backup</t>
  </si>
  <si>
    <t>Copia de seguridad efectuados /Copia de seguridad programados *100</t>
  </si>
  <si>
    <t>Ingreso de personas no autorizadas a los sistemas de información</t>
  </si>
  <si>
    <t>Ejecutar procedimiento de creación de usuarios y perfiles de autorización</t>
  </si>
  <si>
    <t xml:space="preserve">Acceso a los sistemas de información a personas no autorizadas. 
</t>
  </si>
  <si>
    <t>Usuarios creados/No. Usuarios solicitados*100</t>
  </si>
  <si>
    <t>Una vez al día.</t>
  </si>
  <si>
    <t>Perdidas de Información y fallas en Hardware debido a cortes de energía, en las estaciones de trabajo y el Datacenter</t>
  </si>
  <si>
    <t>Mantenimientos  preventivos programados al sistema de respaldo de energía regulado de la entidad.</t>
  </si>
  <si>
    <t>Uso inadecuado de la información que reposa en el data center</t>
  </si>
  <si>
    <t>Usos de la información para beneficios particulares y/o daños a la entidad</t>
  </si>
  <si>
    <t>Sanciones legales
Multas
Pérdida de credibilidad</t>
  </si>
  <si>
    <t>Designación de las personas autorizadas para el ingreso al Data Center</t>
  </si>
  <si>
    <t>Designación mediante oficio de las personas autorizadas para el ingreso y asignar un administrador del datacenter</t>
  </si>
  <si>
    <t>Semestral</t>
  </si>
  <si>
    <t>Número de autorizaciones para ingresar al datacenter</t>
  </si>
  <si>
    <t>Publicación de
información errónea en el portal web</t>
  </si>
  <si>
    <t>Ingreso de información errónea, incompleta, imprecisa, y/o desactualizada.</t>
  </si>
  <si>
    <t>Pérdida de credibilidad de la información. Daño de la imagen Institucional</t>
  </si>
  <si>
    <t xml:space="preserve">Aplicación del procedimiento de publicación de contenidos web, y carta de responsabilidad a las dependencias autorizadas. </t>
  </si>
  <si>
    <t>Designar funcionario o contratista encargado de las publicaciones de contenidos web.</t>
  </si>
  <si>
    <t xml:space="preserve">Formatos de solicitudes de publicaciones web, Autorizaciones a funcionarios de otras dependencias </t>
  </si>
  <si>
    <t xml:space="preserve">Fecha de Modificación:     11/08/2017                                                 Descripción de la Modificación:                                                                                                                                                                                           Solicitante:          </t>
  </si>
  <si>
    <t xml:space="preserve">Robín Anderson Hernandez Reyes </t>
  </si>
  <si>
    <t>SECRETARÍA DE TIC</t>
  </si>
  <si>
    <t>Backup Preventivo para Datacenter</t>
  </si>
  <si>
    <t>Reglamento de Uso y acceso a la Información                                                         - Formato Creación o Modificación de Usuario</t>
  </si>
  <si>
    <t xml:space="preserve">Realizar el mantenimiento al sistema ininterrumpido de potencia. </t>
  </si>
  <si>
    <t xml:space="preserve">   Numero de revisiones a la red                - Requerimientos técnicos atendidos./ Solicitados                                           - Numero de fallas registradas durante el Monitoreo realizado desde Data Center</t>
  </si>
  <si>
    <t>Reducir el riesgo mediante la ejecución de los controles y la realización de las acciones de mitigación</t>
  </si>
  <si>
    <t xml:space="preserve">1. Perdidas económicas.                         2. investigaciones fiscales                                                                        </t>
  </si>
  <si>
    <t>Cortes no programados en la red de suministro Eléctrico Regulado.</t>
  </si>
  <si>
    <t xml:space="preserve">1. Perdidas económicas,           2. interrupción del servicio.                                                                                                                                                                  </t>
  </si>
  <si>
    <t>Numero de caídas de tensión de los equipos/cortes de energía</t>
  </si>
  <si>
    <t xml:space="preserve">1. Investigaciones disciplinarias y fiscales.                                
2. Pérdida de recursos.              3. No inversión de recursos de manera eficaz y eficiente.           4. Pérdida de la calificación en el ranking del plan de desarrollo
5. Pérdida de imagen institucional.               
6. Hallazgos de auditorías.
</t>
  </si>
  <si>
    <t xml:space="preserve">1. Incumplimiento normativo.
2. Insatisfacción del ciudadano. 
3. investigaciones disciplinarias.                                
4. Pérdida de imagen institucional.                         
5. Sanciones económicas a la Entidad.                                                                                                                                                 </t>
  </si>
  <si>
    <t xml:space="preserve">
Indebida supervisión voluntaria o involuntaria a la ejecución de contratos
</t>
  </si>
  <si>
    <t xml:space="preserve">
1. Manual de Supervisión e Interventoría.
2. Informe del contratista
3. Informe de supervisión
4. Acta de Liquidación.                                                            
</t>
  </si>
  <si>
    <t xml:space="preserve">
Solicitar a la Oficina Jurídica y a la Dirección de Talento Humano la socialización del las responsabilidades estipuladas en el Manual de Supervisión e Interventoría y la normatividad vigente.
</t>
  </si>
  <si>
    <t xml:space="preserve">
Semestral.
</t>
  </si>
  <si>
    <t xml:space="preserve">
Número de funcionarios públicos capacitados en el Manual de Supervisión  / Total de funcionarios de la Dirección con supervisiones.       
Número de capacitaciones recibidas / Número de capacitaciones solicitadas.                                              
</t>
  </si>
  <si>
    <t xml:space="preserve">1. Perdidas económicas,           2. Perdida de imagen                           </t>
  </si>
  <si>
    <t>Realizar mantenimientos y monitoreo  a la red lógica y física.</t>
  </si>
  <si>
    <t>Mantenimientos y monitoreo  a la red lógica y física y brindar soporte a través de la  Mesa de Ayuda</t>
  </si>
  <si>
    <t>Obsolescencia de tecnología</t>
  </si>
  <si>
    <t xml:space="preserve">
Perdidas económicas, Sanciones legales
</t>
  </si>
  <si>
    <t>Fecha de Formulación:     18/11/2018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</si>
</sst>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4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7" fillId="0" borderId="0" xfId="0" applyNumberFormat="1" applyFont="1" applyBorder="1" applyAlignment="1" applyProtection="1">
      <alignment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NumberFormat="1" applyFont="1" applyFill="1" applyBorder="1" applyAlignment="1" applyProtection="1">
      <alignment/>
      <protection locked="0"/>
    </xf>
    <xf numFmtId="0" fontId="59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3" applyNumberFormat="1" applyFont="1" applyFill="1" applyBorder="1" applyAlignment="1" applyProtection="1">
      <alignment wrapText="1"/>
      <protection locked="0"/>
    </xf>
    <xf numFmtId="0" fontId="60" fillId="0" borderId="0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NumberFormat="1" applyFont="1" applyFill="1" applyBorder="1" applyAlignment="1" applyProtection="1">
      <alignment/>
      <protection hidden="1"/>
    </xf>
    <xf numFmtId="0" fontId="58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Fill="1" applyBorder="1" applyAlignment="1" applyProtection="1">
      <alignment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 applyProtection="1">
      <alignment horizontal="left" vertical="center" wrapText="1"/>
      <protection locked="0"/>
    </xf>
    <xf numFmtId="0" fontId="56" fillId="0" borderId="19" xfId="0" applyFont="1" applyFill="1" applyBorder="1" applyAlignment="1" applyProtection="1">
      <alignment vertical="center" wrapText="1"/>
      <protection locked="0"/>
    </xf>
    <xf numFmtId="0" fontId="56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45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3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2" xfId="0" applyFont="1" applyFill="1" applyBorder="1" applyAlignment="1" applyProtection="1">
      <alignment horizontal="center" vertical="center" wrapText="1"/>
      <protection locked="0"/>
    </xf>
    <xf numFmtId="0" fontId="56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56" fillId="0" borderId="33" xfId="0" applyFont="1" applyBorder="1" applyAlignment="1" applyProtection="1">
      <alignment horizontal="center" vertical="center"/>
      <protection locked="0"/>
    </xf>
    <xf numFmtId="0" fontId="7" fillId="45" borderId="3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32" xfId="0" applyFont="1" applyFill="1" applyBorder="1" applyAlignment="1" applyProtection="1">
      <alignment horizontal="center" vertical="center" wrapText="1"/>
      <protection locked="0"/>
    </xf>
    <xf numFmtId="0" fontId="61" fillId="0" borderId="33" xfId="0" applyFont="1" applyFill="1" applyBorder="1" applyAlignment="1" applyProtection="1">
      <alignment horizontal="center" vertical="center" wrapText="1"/>
      <protection locked="0"/>
    </xf>
    <xf numFmtId="0" fontId="56" fillId="0" borderId="35" xfId="0" applyFont="1" applyFill="1" applyBorder="1" applyAlignment="1" applyProtection="1">
      <alignment horizontal="center" vertical="center" wrapText="1"/>
      <protection locked="0"/>
    </xf>
    <xf numFmtId="0" fontId="56" fillId="0" borderId="29" xfId="0" applyFont="1" applyFill="1" applyBorder="1" applyAlignment="1" applyProtection="1">
      <alignment horizontal="left" vertical="center" wrapText="1"/>
      <protection locked="0"/>
    </xf>
    <xf numFmtId="0" fontId="56" fillId="0" borderId="36" xfId="0" applyFont="1" applyFill="1" applyBorder="1" applyAlignment="1" applyProtection="1">
      <alignment horizontal="center" vertical="center" wrapText="1"/>
      <protection locked="0"/>
    </xf>
    <xf numFmtId="0" fontId="56" fillId="0" borderId="30" xfId="0" applyFont="1" applyFill="1" applyBorder="1" applyAlignment="1" applyProtection="1">
      <alignment horizontal="left" vertical="center" wrapText="1"/>
      <protection locked="0"/>
    </xf>
    <xf numFmtId="0" fontId="56" fillId="0" borderId="21" xfId="0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6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 vertical="center"/>
      <protection hidden="1"/>
    </xf>
    <xf numFmtId="0" fontId="56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56" fillId="0" borderId="25" xfId="0" applyFont="1" applyFill="1" applyBorder="1" applyAlignment="1" applyProtection="1">
      <alignment horizontal="center" vertical="center" wrapText="1"/>
      <protection locked="0"/>
    </xf>
    <xf numFmtId="0" fontId="56" fillId="0" borderId="26" xfId="0" applyFont="1" applyFill="1" applyBorder="1" applyAlignment="1" applyProtection="1">
      <alignment horizontal="left" vertical="center" wrapText="1"/>
      <protection locked="0"/>
    </xf>
    <xf numFmtId="0" fontId="56" fillId="0" borderId="33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49" fontId="56" fillId="0" borderId="12" xfId="0" applyNumberFormat="1" applyFont="1" applyBorder="1" applyAlignment="1" applyProtection="1">
      <alignment horizontal="left" vertical="center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 applyProtection="1">
      <alignment vertical="center" wrapText="1"/>
      <protection/>
    </xf>
    <xf numFmtId="0" fontId="4" fillId="39" borderId="41" xfId="0" applyFont="1" applyFill="1" applyBorder="1" applyAlignment="1" applyProtection="1">
      <alignment horizontal="center" vertical="center" wrapText="1"/>
      <protection/>
    </xf>
    <xf numFmtId="0" fontId="4" fillId="39" borderId="42" xfId="0" applyFont="1" applyFill="1" applyBorder="1" applyAlignment="1" applyProtection="1">
      <alignment horizontal="center" vertical="center" wrapText="1"/>
      <protection/>
    </xf>
    <xf numFmtId="0" fontId="4" fillId="39" borderId="43" xfId="0" applyFont="1" applyFill="1" applyBorder="1" applyAlignment="1" applyProtection="1">
      <alignment horizontal="center" vertical="center" wrapText="1"/>
      <protection/>
    </xf>
    <xf numFmtId="0" fontId="4" fillId="40" borderId="44" xfId="0" applyFont="1" applyFill="1" applyBorder="1" applyAlignment="1" applyProtection="1">
      <alignment horizontal="center" vertical="center" wrapText="1"/>
      <protection/>
    </xf>
    <xf numFmtId="0" fontId="4" fillId="40" borderId="45" xfId="0" applyFont="1" applyFill="1" applyBorder="1" applyAlignment="1" applyProtection="1">
      <alignment horizontal="center" vertical="center" wrapText="1"/>
      <protection/>
    </xf>
    <xf numFmtId="0" fontId="4" fillId="40" borderId="46" xfId="0" applyFont="1" applyFill="1" applyBorder="1" applyAlignment="1" applyProtection="1">
      <alignment horizontal="center" vertical="center" wrapText="1"/>
      <protection/>
    </xf>
    <xf numFmtId="0" fontId="4" fillId="40" borderId="47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48" xfId="0" applyFont="1" applyFill="1" applyBorder="1" applyAlignment="1" applyProtection="1">
      <alignment horizontal="center" vertical="center" wrapText="1"/>
      <protection/>
    </xf>
    <xf numFmtId="0" fontId="4" fillId="44" borderId="49" xfId="0" applyFont="1" applyFill="1" applyBorder="1" applyAlignment="1" applyProtection="1">
      <alignment horizontal="center" vertical="center" wrapText="1"/>
      <protection/>
    </xf>
    <xf numFmtId="0" fontId="4" fillId="44" borderId="50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51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4" fillId="44" borderId="33" xfId="0" applyFont="1" applyFill="1" applyBorder="1" applyAlignment="1" applyProtection="1">
      <alignment horizontal="center" vertical="center" wrapText="1"/>
      <protection/>
    </xf>
    <xf numFmtId="0" fontId="4" fillId="44" borderId="52" xfId="0" applyFont="1" applyFill="1" applyBorder="1" applyAlignment="1" applyProtection="1">
      <alignment horizontal="center" vertical="center" wrapText="1"/>
      <protection/>
    </xf>
    <xf numFmtId="0" fontId="4" fillId="39" borderId="50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50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1" borderId="32" xfId="0" applyFont="1" applyFill="1" applyBorder="1" applyAlignment="1" applyProtection="1">
      <alignment horizontal="center" vertical="center" wrapText="1"/>
      <protection/>
    </xf>
    <xf numFmtId="0" fontId="4" fillId="41" borderId="3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54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42" borderId="51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5" fillId="0" borderId="56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62" fillId="0" borderId="58" xfId="0" applyFont="1" applyFill="1" applyBorder="1" applyAlignment="1">
      <alignment horizontal="center"/>
    </xf>
    <xf numFmtId="0" fontId="62" fillId="0" borderId="59" xfId="0" applyFont="1" applyFill="1" applyBorder="1" applyAlignment="1">
      <alignment horizontal="center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60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6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6" borderId="62" xfId="0" applyNumberFormat="1" applyFont="1" applyFill="1" applyBorder="1" applyAlignment="1" applyProtection="1">
      <alignment horizontal="center" vertical="center"/>
      <protection locked="0"/>
    </xf>
    <xf numFmtId="0" fontId="8" fillId="46" borderId="63" xfId="0" applyNumberFormat="1" applyFont="1" applyFill="1" applyBorder="1" applyAlignment="1" applyProtection="1">
      <alignment horizontal="center" vertical="center"/>
      <protection locked="0"/>
    </xf>
    <xf numFmtId="0" fontId="8" fillId="46" borderId="64" xfId="0" applyNumberFormat="1" applyFont="1" applyFill="1" applyBorder="1" applyAlignment="1" applyProtection="1">
      <alignment horizontal="center" vertical="center"/>
      <protection locked="0"/>
    </xf>
    <xf numFmtId="0" fontId="7" fillId="47" borderId="33" xfId="0" applyNumberFormat="1" applyFont="1" applyFill="1" applyBorder="1" applyAlignment="1" applyProtection="1">
      <alignment horizontal="center" vertical="center"/>
      <protection locked="0"/>
    </xf>
    <xf numFmtId="0" fontId="7" fillId="47" borderId="65" xfId="0" applyNumberFormat="1" applyFont="1" applyFill="1" applyBorder="1" applyAlignment="1" applyProtection="1">
      <alignment horizontal="center" vertical="center"/>
      <protection locked="0"/>
    </xf>
    <xf numFmtId="0" fontId="7" fillId="45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9" fillId="0" borderId="68" xfId="0" applyNumberFormat="1" applyFont="1" applyBorder="1" applyAlignment="1" applyProtection="1">
      <alignment horizontal="center"/>
      <protection locked="0"/>
    </xf>
    <xf numFmtId="0" fontId="9" fillId="0" borderId="69" xfId="0" applyNumberFormat="1" applyFont="1" applyBorder="1" applyAlignment="1" applyProtection="1">
      <alignment horizontal="center"/>
      <protection locked="0"/>
    </xf>
    <xf numFmtId="0" fontId="8" fillId="46" borderId="44" xfId="0" applyNumberFormat="1" applyFont="1" applyFill="1" applyBorder="1" applyAlignment="1" applyProtection="1">
      <alignment horizontal="center" vertical="center"/>
      <protection locked="0"/>
    </xf>
    <xf numFmtId="0" fontId="8" fillId="46" borderId="45" xfId="0" applyNumberFormat="1" applyFont="1" applyFill="1" applyBorder="1" applyAlignment="1" applyProtection="1">
      <alignment horizontal="center" vertical="center"/>
      <protection locked="0"/>
    </xf>
    <xf numFmtId="0" fontId="7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5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7" xfId="0" applyNumberFormat="1" applyFont="1" applyFill="1" applyBorder="1" applyAlignment="1" applyProtection="1">
      <alignment horizontal="center" vertical="center"/>
      <protection locked="0"/>
    </xf>
    <xf numFmtId="0" fontId="7" fillId="46" borderId="78" xfId="0" applyNumberFormat="1" applyFont="1" applyFill="1" applyBorder="1" applyAlignment="1" applyProtection="1">
      <alignment horizontal="center" vertical="center"/>
      <protection locked="0"/>
    </xf>
    <xf numFmtId="0" fontId="8" fillId="46" borderId="79" xfId="0" applyNumberFormat="1" applyFont="1" applyFill="1" applyBorder="1" applyAlignment="1" applyProtection="1">
      <alignment horizontal="center" vertical="center"/>
      <protection locked="0"/>
    </xf>
    <xf numFmtId="0" fontId="8" fillId="46" borderId="80" xfId="0" applyNumberFormat="1" applyFont="1" applyFill="1" applyBorder="1" applyAlignment="1" applyProtection="1">
      <alignment horizontal="center" vertical="center"/>
      <protection locked="0"/>
    </xf>
    <xf numFmtId="0" fontId="8" fillId="46" borderId="81" xfId="0" applyNumberFormat="1" applyFont="1" applyFill="1" applyBorder="1" applyAlignment="1" applyProtection="1">
      <alignment horizontal="center" vertical="center"/>
      <protection locked="0"/>
    </xf>
    <xf numFmtId="0" fontId="7" fillId="45" borderId="8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83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84" xfId="0" applyNumberFormat="1" applyFont="1" applyFill="1" applyBorder="1" applyAlignment="1" applyProtection="1">
      <alignment horizontal="center" vertical="center"/>
      <protection locked="0"/>
    </xf>
    <xf numFmtId="0" fontId="7" fillId="48" borderId="85" xfId="0" applyNumberFormat="1" applyFont="1" applyFill="1" applyBorder="1" applyAlignment="1" applyProtection="1">
      <alignment horizontal="center" vertical="center"/>
      <protection locked="0"/>
    </xf>
    <xf numFmtId="0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 wrapText="1"/>
      <protection locked="0"/>
    </xf>
    <xf numFmtId="0" fontId="8" fillId="0" borderId="87" xfId="0" applyNumberFormat="1" applyFont="1" applyBorder="1" applyAlignment="1" applyProtection="1">
      <alignment horizontal="center" vertical="center" wrapText="1"/>
      <protection locked="0"/>
    </xf>
    <xf numFmtId="0" fontId="63" fillId="0" borderId="0" xfId="0" applyNumberFormat="1" applyFont="1" applyBorder="1" applyAlignment="1" applyProtection="1">
      <alignment horizontal="center"/>
      <protection locked="0"/>
    </xf>
    <xf numFmtId="0" fontId="7" fillId="45" borderId="3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56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0</xdr:rowOff>
    </xdr:from>
    <xdr:to>
      <xdr:col>3</xdr:col>
      <xdr:colOff>1314450</xdr:colOff>
      <xdr:row>9</xdr:row>
      <xdr:rowOff>19050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095375"/>
          <a:ext cx="3467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C8" sqref="C8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15" t="s">
        <v>0</v>
      </c>
      <c r="C2" s="116"/>
      <c r="D2" s="116"/>
      <c r="E2" s="117"/>
    </row>
    <row r="3" spans="2:5" ht="16.5" thickBot="1">
      <c r="B3" s="115" t="s">
        <v>1</v>
      </c>
      <c r="C3" s="116"/>
      <c r="D3" s="116"/>
      <c r="E3" s="117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15" t="s">
        <v>21</v>
      </c>
      <c r="C2" s="116"/>
      <c r="D2" s="117"/>
    </row>
    <row r="3" spans="2:4" ht="16.5" thickBot="1">
      <c r="B3" s="115" t="s">
        <v>22</v>
      </c>
      <c r="C3" s="116"/>
      <c r="D3" s="117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A1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49" t="s">
        <v>33</v>
      </c>
      <c r="C2" s="150"/>
      <c r="D2" s="150"/>
      <c r="E2" s="150"/>
      <c r="F2" s="150"/>
      <c r="G2" s="151"/>
      <c r="H2" s="20"/>
      <c r="I2" s="122" t="s">
        <v>34</v>
      </c>
      <c r="J2" s="123"/>
      <c r="K2" s="124"/>
      <c r="L2" s="139" t="s">
        <v>35</v>
      </c>
      <c r="M2" s="139"/>
      <c r="N2" s="139"/>
      <c r="O2" s="139"/>
      <c r="P2" s="140"/>
    </row>
    <row r="3" spans="2:16" ht="16.5" thickBot="1">
      <c r="B3" s="152" t="s">
        <v>34</v>
      </c>
      <c r="C3" s="119" t="s">
        <v>35</v>
      </c>
      <c r="D3" s="120"/>
      <c r="E3" s="120"/>
      <c r="F3" s="120"/>
      <c r="G3" s="121"/>
      <c r="H3" s="21"/>
      <c r="I3" s="125"/>
      <c r="J3" s="126"/>
      <c r="K3" s="127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53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18"/>
      <c r="I4" s="125"/>
      <c r="J4" s="126"/>
      <c r="K4" s="127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54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18"/>
      <c r="I5" s="125"/>
      <c r="J5" s="126"/>
      <c r="K5" s="127"/>
      <c r="L5" s="141" t="s">
        <v>96</v>
      </c>
      <c r="M5" s="142"/>
      <c r="N5" s="128" t="s">
        <v>97</v>
      </c>
      <c r="O5" s="129"/>
      <c r="P5" s="130"/>
    </row>
    <row r="6" spans="2:16" ht="16.5" hidden="1" thickBot="1">
      <c r="B6" s="25"/>
      <c r="C6" s="24"/>
      <c r="D6" s="24"/>
      <c r="E6" s="24"/>
      <c r="F6" s="24"/>
      <c r="G6" s="24"/>
      <c r="H6" s="20"/>
      <c r="I6" s="125"/>
      <c r="J6" s="126"/>
      <c r="K6" s="127"/>
      <c r="L6" s="26"/>
      <c r="M6" s="27"/>
      <c r="N6" s="128"/>
      <c r="O6" s="129"/>
      <c r="P6" s="130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43" t="s">
        <v>98</v>
      </c>
      <c r="J7" s="33">
        <v>1</v>
      </c>
      <c r="K7" s="34" t="s">
        <v>6</v>
      </c>
      <c r="L7" s="145" t="s">
        <v>40</v>
      </c>
      <c r="M7" s="147" t="s">
        <v>41</v>
      </c>
      <c r="N7" s="157" t="s">
        <v>42</v>
      </c>
      <c r="O7" s="133" t="s">
        <v>43</v>
      </c>
      <c r="P7" s="133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44"/>
      <c r="J8" s="36"/>
      <c r="K8" s="37">
        <v>1</v>
      </c>
      <c r="L8" s="146"/>
      <c r="M8" s="148"/>
      <c r="N8" s="158"/>
      <c r="O8" s="134"/>
      <c r="P8" s="134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44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37" t="s">
        <v>101</v>
      </c>
      <c r="J10" s="39">
        <v>3</v>
      </c>
      <c r="K10" s="37" t="s">
        <v>12</v>
      </c>
      <c r="L10" s="145" t="s">
        <v>49</v>
      </c>
      <c r="M10" s="157" t="s">
        <v>46</v>
      </c>
      <c r="N10" s="133" t="s">
        <v>50</v>
      </c>
      <c r="O10" s="135" t="s">
        <v>51</v>
      </c>
      <c r="P10" s="135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37"/>
      <c r="J11" s="39"/>
      <c r="K11" s="37">
        <v>3</v>
      </c>
      <c r="L11" s="146"/>
      <c r="M11" s="158"/>
      <c r="N11" s="134"/>
      <c r="O11" s="136"/>
      <c r="P11" s="136"/>
    </row>
    <row r="12" spans="9:16" ht="15.75">
      <c r="I12" s="137"/>
      <c r="J12" s="39">
        <v>4</v>
      </c>
      <c r="K12" s="37" t="s">
        <v>15</v>
      </c>
      <c r="L12" s="131" t="s">
        <v>53</v>
      </c>
      <c r="M12" s="133" t="s">
        <v>47</v>
      </c>
      <c r="N12" s="133" t="s">
        <v>54</v>
      </c>
      <c r="O12" s="135" t="s">
        <v>55</v>
      </c>
      <c r="P12" s="135" t="s">
        <v>56</v>
      </c>
    </row>
    <row r="13" spans="9:16" ht="16.5" thickBot="1">
      <c r="I13" s="137"/>
      <c r="J13" s="39"/>
      <c r="K13" s="37">
        <v>4</v>
      </c>
      <c r="L13" s="132"/>
      <c r="M13" s="134"/>
      <c r="N13" s="134"/>
      <c r="O13" s="136"/>
      <c r="P13" s="136"/>
    </row>
    <row r="14" spans="2:16" ht="32.25" customHeight="1" thickBot="1">
      <c r="B14" s="159" t="s">
        <v>81</v>
      </c>
      <c r="C14" s="160"/>
      <c r="D14" s="160"/>
      <c r="E14" s="160"/>
      <c r="I14" s="138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59" t="s">
        <v>4</v>
      </c>
      <c r="E15" s="160"/>
    </row>
    <row r="16" spans="2:5" ht="45.75" customHeight="1" thickBot="1">
      <c r="B16" s="44" t="s">
        <v>84</v>
      </c>
      <c r="C16" s="45" t="s">
        <v>85</v>
      </c>
      <c r="D16" s="155" t="s">
        <v>86</v>
      </c>
      <c r="E16" s="156"/>
    </row>
    <row r="17" spans="2:5" ht="45.75" customHeight="1" thickBot="1">
      <c r="B17" s="44" t="s">
        <v>37</v>
      </c>
      <c r="C17" s="46" t="s">
        <v>87</v>
      </c>
      <c r="D17" s="155" t="s">
        <v>88</v>
      </c>
      <c r="E17" s="156"/>
    </row>
    <row r="18" spans="2:5" ht="60.75" customHeight="1" thickBot="1">
      <c r="B18" s="44" t="s">
        <v>89</v>
      </c>
      <c r="C18" s="47" t="s">
        <v>90</v>
      </c>
      <c r="D18" s="155" t="s">
        <v>91</v>
      </c>
      <c r="E18" s="156"/>
    </row>
    <row r="19" spans="2:5" ht="60.75" customHeight="1" thickBot="1">
      <c r="B19" s="44" t="s">
        <v>92</v>
      </c>
      <c r="C19" s="48" t="s">
        <v>93</v>
      </c>
      <c r="D19" s="155" t="s">
        <v>94</v>
      </c>
      <c r="E19" s="156"/>
    </row>
  </sheetData>
  <sheetProtection password="A943" sheet="1"/>
  <mergeCells count="32">
    <mergeCell ref="P12:P13"/>
    <mergeCell ref="D19:E19"/>
    <mergeCell ref="B14:E14"/>
    <mergeCell ref="O10:O11"/>
    <mergeCell ref="P10:P11"/>
    <mergeCell ref="D18:E1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L2:P2"/>
    <mergeCell ref="L5:M5"/>
    <mergeCell ref="N5:P5"/>
    <mergeCell ref="I7:I9"/>
    <mergeCell ref="L7:L8"/>
    <mergeCell ref="M7:M8"/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63" t="s">
        <v>109</v>
      </c>
      <c r="C3" s="164"/>
    </row>
    <row r="4" spans="2:3" ht="15">
      <c r="B4" s="161"/>
      <c r="C4" s="162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AP36"/>
  <sheetViews>
    <sheetView showGridLines="0" tabSelected="1" zoomScale="80" zoomScaleNormal="80" workbookViewId="0" topLeftCell="A1">
      <selection activeCell="F16" sqref="F16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3.875" style="51" customWidth="1"/>
    <col min="8" max="9" width="5.00390625" style="51" customWidth="1"/>
    <col min="10" max="10" width="9.25390625" style="51" bestFit="1" customWidth="1"/>
    <col min="11" max="11" width="13.75390625" style="51" customWidth="1"/>
    <col min="12" max="12" width="18.625" style="51" customWidth="1"/>
    <col min="13" max="13" width="22.75390625" style="51" customWidth="1"/>
    <col min="14" max="14" width="15.875" style="103" customWidth="1"/>
    <col min="15" max="15" width="22.75390625" style="51" customWidth="1"/>
    <col min="16" max="16" width="26.375" style="51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166"/>
      <c r="B2" s="167"/>
      <c r="C2" s="167"/>
      <c r="D2" s="167"/>
      <c r="E2" s="165" t="s">
        <v>121</v>
      </c>
      <c r="F2" s="165"/>
      <c r="G2" s="165"/>
      <c r="H2" s="165"/>
      <c r="I2" s="165"/>
      <c r="J2" s="165"/>
      <c r="K2" s="165"/>
      <c r="L2" s="165"/>
      <c r="M2" s="165"/>
      <c r="N2" s="165"/>
      <c r="O2" s="168" t="s">
        <v>115</v>
      </c>
      <c r="P2" s="169" t="s">
        <v>116</v>
      </c>
    </row>
    <row r="3" spans="1:16" ht="14.25">
      <c r="A3" s="167"/>
      <c r="B3" s="167"/>
      <c r="C3" s="167"/>
      <c r="D3" s="167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8"/>
      <c r="P3" s="169"/>
    </row>
    <row r="4" spans="1:16" ht="14.25">
      <c r="A4" s="167"/>
      <c r="B4" s="167"/>
      <c r="C4" s="167"/>
      <c r="D4" s="167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8" t="s">
        <v>118</v>
      </c>
      <c r="P4" s="169">
        <v>4</v>
      </c>
    </row>
    <row r="5" spans="1:16" ht="15" customHeight="1">
      <c r="A5" s="167"/>
      <c r="B5" s="167"/>
      <c r="C5" s="167"/>
      <c r="D5" s="167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8"/>
      <c r="P5" s="169"/>
    </row>
    <row r="6" spans="1:16" ht="14.25">
      <c r="A6" s="167"/>
      <c r="B6" s="167"/>
      <c r="C6" s="167"/>
      <c r="D6" s="167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8" t="s">
        <v>119</v>
      </c>
      <c r="P6" s="180">
        <v>42866</v>
      </c>
    </row>
    <row r="7" spans="1:16" ht="14.25">
      <c r="A7" s="167"/>
      <c r="B7" s="167"/>
      <c r="C7" s="167"/>
      <c r="D7" s="167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8"/>
      <c r="P7" s="169"/>
    </row>
    <row r="8" spans="1:16" ht="14.25">
      <c r="A8" s="167"/>
      <c r="B8" s="167"/>
      <c r="C8" s="167"/>
      <c r="D8" s="167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8" t="s">
        <v>120</v>
      </c>
      <c r="P8" s="169" t="s">
        <v>117</v>
      </c>
    </row>
    <row r="9" spans="1:16" ht="14.25">
      <c r="A9" s="167"/>
      <c r="B9" s="167"/>
      <c r="C9" s="167"/>
      <c r="D9" s="167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8"/>
      <c r="P9" s="169"/>
    </row>
    <row r="10" ht="14.25">
      <c r="O10" s="179"/>
    </row>
    <row r="11" spans="3:15" ht="14.25">
      <c r="C11" s="181" t="s">
        <v>201</v>
      </c>
      <c r="D11" s="182"/>
      <c r="O11" s="179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104"/>
      <c r="O12" s="53"/>
      <c r="P12" s="54"/>
    </row>
    <row r="13" spans="1:24" ht="19.5" customHeight="1" thickBot="1">
      <c r="A13" s="193" t="s">
        <v>64</v>
      </c>
      <c r="B13" s="183" t="s">
        <v>65</v>
      </c>
      <c r="C13" s="184"/>
      <c r="D13" s="184"/>
      <c r="E13" s="184"/>
      <c r="F13" s="184"/>
      <c r="G13" s="184"/>
      <c r="H13" s="195" t="s">
        <v>66</v>
      </c>
      <c r="I13" s="196"/>
      <c r="J13" s="196"/>
      <c r="K13" s="197"/>
      <c r="L13" s="172" t="s">
        <v>67</v>
      </c>
      <c r="M13" s="173"/>
      <c r="N13" s="173"/>
      <c r="O13" s="173"/>
      <c r="P13" s="174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194"/>
      <c r="B14" s="175" t="s">
        <v>68</v>
      </c>
      <c r="C14" s="187" t="s">
        <v>69</v>
      </c>
      <c r="D14" s="187" t="s">
        <v>113</v>
      </c>
      <c r="E14" s="187" t="s">
        <v>114</v>
      </c>
      <c r="F14" s="207" t="s">
        <v>70</v>
      </c>
      <c r="G14" s="198" t="s">
        <v>112</v>
      </c>
      <c r="H14" s="200" t="s">
        <v>71</v>
      </c>
      <c r="I14" s="201"/>
      <c r="J14" s="201"/>
      <c r="K14" s="185" t="s">
        <v>72</v>
      </c>
      <c r="L14" s="177" t="s">
        <v>73</v>
      </c>
      <c r="M14" s="189" t="s">
        <v>74</v>
      </c>
      <c r="N14" s="189" t="s">
        <v>75</v>
      </c>
      <c r="O14" s="191" t="s">
        <v>76</v>
      </c>
      <c r="P14" s="185" t="s">
        <v>77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194"/>
      <c r="B15" s="176"/>
      <c r="C15" s="188"/>
      <c r="D15" s="188"/>
      <c r="E15" s="188"/>
      <c r="F15" s="198"/>
      <c r="G15" s="199"/>
      <c r="H15" s="87" t="s">
        <v>78</v>
      </c>
      <c r="I15" s="84" t="s">
        <v>79</v>
      </c>
      <c r="J15" s="92" t="s">
        <v>80</v>
      </c>
      <c r="K15" s="186"/>
      <c r="L15" s="178"/>
      <c r="M15" s="190"/>
      <c r="N15" s="190"/>
      <c r="O15" s="192"/>
      <c r="P15" s="186"/>
      <c r="Q15" s="56"/>
      <c r="R15" s="56"/>
      <c r="S15" s="56"/>
      <c r="T15" s="56"/>
      <c r="U15" s="57"/>
      <c r="V15" s="55"/>
      <c r="W15" s="55"/>
      <c r="X15" s="55"/>
    </row>
    <row r="16" spans="1:42" s="108" customFormat="1" ht="93" customHeight="1">
      <c r="A16" s="170" t="s">
        <v>179</v>
      </c>
      <c r="B16" s="93">
        <v>1</v>
      </c>
      <c r="C16" s="80" t="s">
        <v>144</v>
      </c>
      <c r="D16" s="80" t="s">
        <v>145</v>
      </c>
      <c r="E16" s="81" t="s">
        <v>196</v>
      </c>
      <c r="F16" s="80" t="s">
        <v>197</v>
      </c>
      <c r="G16" s="85" t="s">
        <v>122</v>
      </c>
      <c r="H16" s="88">
        <v>4</v>
      </c>
      <c r="I16" s="82">
        <v>3</v>
      </c>
      <c r="J16" s="83" t="str">
        <f aca="true" t="shared" si="0" ref="J16:J25">CONCATENATE($Q16&amp;$R16&amp;$S16&amp;$T16&amp;$U16)</f>
        <v>12A</v>
      </c>
      <c r="K16" s="105" t="str">
        <f>VLOOKUP(J16,'ZONA DE RIESGO'!$B$5:$C$23,2,FALSE)</f>
        <v>ALTO</v>
      </c>
      <c r="L16" s="95" t="s">
        <v>146</v>
      </c>
      <c r="M16" s="96" t="s">
        <v>198</v>
      </c>
      <c r="N16" s="82" t="s">
        <v>147</v>
      </c>
      <c r="O16" s="82" t="s">
        <v>129</v>
      </c>
      <c r="P16" s="106" t="s">
        <v>183</v>
      </c>
      <c r="Q16" s="69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</c>
      <c r="R16" s="69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</c>
      <c r="S16" s="69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9" t="str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  <v>12A</v>
      </c>
      <c r="U16" s="70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9" t="b">
        <f>IF(AND(G16="SI"),IF(AND(H16=1),'MATRIZ DE CALIFICACIÓN'!$J$7,IF(AND(H16=2),'MATRIZ DE CALIFICACIÓN'!$J$9,"")))</f>
        <v>0</v>
      </c>
      <c r="W16" s="69" t="b">
        <f>IF(AND(G16="SI"),IF(AND(H16=3),'MATRIZ DE CALIFICACIÓN'!$J$10,IF(AND(H16=4),'MATRIZ DE CALIFICACIÓN'!$J$12,IF(AND(H16=5),'MATRIZ DE CALIFICACIÓN'!$J$14,""))))</f>
        <v>0</v>
      </c>
      <c r="X16" s="69" t="b">
        <f>IF(AND(G16="SI"),IF(AND(I16=1),'MATRIZ DE CALIFICACIÓN'!$J$7,IF(AND(I16=2),'MATRIZ DE CALIFICACIÓN'!$J$9,"")))</f>
        <v>0</v>
      </c>
      <c r="Y16" s="69" t="b">
        <f>IF(AND(G16="SI"),IF(AND(I16=3),'MATRIZ DE CALIFICACIÓN'!$J$10,IF(AND(I16=4),'MATRIZ DE CALIFICACIÓN'!$J$12,IF(AND(I16=5),'MATRIZ DE CALIFICACIÓN'!$J$14,""))))</f>
        <v>0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</row>
    <row r="17" spans="1:42" s="108" customFormat="1" ht="89.25" customHeight="1">
      <c r="A17" s="171"/>
      <c r="B17" s="94">
        <v>2</v>
      </c>
      <c r="C17" s="75" t="s">
        <v>199</v>
      </c>
      <c r="D17" s="75" t="s">
        <v>148</v>
      </c>
      <c r="E17" s="76" t="s">
        <v>200</v>
      </c>
      <c r="F17" s="76" t="s">
        <v>149</v>
      </c>
      <c r="G17" s="86" t="s">
        <v>122</v>
      </c>
      <c r="H17" s="89">
        <v>3</v>
      </c>
      <c r="I17" s="77">
        <v>3</v>
      </c>
      <c r="J17" s="68" t="str">
        <f t="shared" si="0"/>
        <v>9A</v>
      </c>
      <c r="K17" s="109" t="str">
        <f>VLOOKUP(J17,'ZONA DE RIESGO'!$B$5:$C$23,2,FALSE)</f>
        <v>ALTO</v>
      </c>
      <c r="L17" s="97" t="s">
        <v>146</v>
      </c>
      <c r="M17" s="98" t="s">
        <v>150</v>
      </c>
      <c r="N17" s="110" t="s">
        <v>151</v>
      </c>
      <c r="O17" s="77" t="s">
        <v>152</v>
      </c>
      <c r="P17" s="111" t="s">
        <v>153</v>
      </c>
      <c r="Q17" s="69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</c>
      <c r="R17" s="69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</c>
      <c r="S17" s="69" t="str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  <v>9A</v>
      </c>
      <c r="T17" s="69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70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9" t="b">
        <f>IF(AND(G17="SI"),IF(AND(H17=1),'MATRIZ DE CALIFICACIÓN'!$J$7,IF(AND(H17=2),'MATRIZ DE CALIFICACIÓN'!$J$9,"")))</f>
        <v>0</v>
      </c>
      <c r="W17" s="69" t="b">
        <f>IF(AND(G17="SI"),IF(AND(H17=3),'MATRIZ DE CALIFICACIÓN'!$J$10,IF(AND(H17=4),'MATRIZ DE CALIFICACIÓN'!$J$12,IF(AND(H17=5),'MATRIZ DE CALIFICACIÓN'!$J$14,""))))</f>
        <v>0</v>
      </c>
      <c r="X17" s="69" t="b">
        <f>IF(AND(G17="SI"),IF(AND(I17=1),'MATRIZ DE CALIFICACIÓN'!$J$7,IF(AND(I17=2),'MATRIZ DE CALIFICACIÓN'!$J$9,"")))</f>
        <v>0</v>
      </c>
      <c r="Y17" s="69" t="b">
        <f>IF(AND(G17="SI"),IF(AND(I17=3),'MATRIZ DE CALIFICACIÓN'!$J$10,IF(AND(I17=4),'MATRIZ DE CALIFICACIÓN'!$J$12,IF(AND(I17=5),'MATRIZ DE CALIFICACIÓN'!$J$14,""))))</f>
        <v>0</v>
      </c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42" s="108" customFormat="1" ht="93.75" customHeight="1">
      <c r="A18" s="171"/>
      <c r="B18" s="94">
        <v>3</v>
      </c>
      <c r="C18" s="75" t="s">
        <v>142</v>
      </c>
      <c r="D18" s="75" t="s">
        <v>143</v>
      </c>
      <c r="E18" s="76" t="s">
        <v>154</v>
      </c>
      <c r="F18" s="76" t="s">
        <v>155</v>
      </c>
      <c r="G18" s="86" t="s">
        <v>122</v>
      </c>
      <c r="H18" s="89">
        <v>3</v>
      </c>
      <c r="I18" s="77">
        <v>5</v>
      </c>
      <c r="J18" s="68" t="str">
        <f t="shared" si="0"/>
        <v>15E</v>
      </c>
      <c r="K18" s="109" t="str">
        <f>VLOOKUP(J18,'ZONA DE RIESGO'!$B$5:$C$23,2,FALSE)</f>
        <v>EXTREMO</v>
      </c>
      <c r="L18" s="97" t="s">
        <v>184</v>
      </c>
      <c r="M18" s="98" t="s">
        <v>180</v>
      </c>
      <c r="N18" s="110" t="s">
        <v>151</v>
      </c>
      <c r="O18" s="77" t="s">
        <v>161</v>
      </c>
      <c r="P18" s="111" t="s">
        <v>156</v>
      </c>
      <c r="Q18" s="69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</c>
      <c r="R18" s="69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9" t="str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  <v>15E</v>
      </c>
      <c r="T18" s="69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70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</c>
      <c r="V18" s="69" t="b">
        <f>IF(AND(G18="SI"),IF(AND(H18=1),'MATRIZ DE CALIFICACIÓN'!$J$7,IF(AND(H18=2),'MATRIZ DE CALIFICACIÓN'!$J$9,"")))</f>
        <v>0</v>
      </c>
      <c r="W18" s="69" t="b">
        <f>IF(AND(G18="SI"),IF(AND(H18=3),'MATRIZ DE CALIFICACIÓN'!$J$10,IF(AND(H18=4),'MATRIZ DE CALIFICACIÓN'!$J$12,IF(AND(H18=5),'MATRIZ DE CALIFICACIÓN'!$J$14,""))))</f>
        <v>0</v>
      </c>
      <c r="X18" s="69" t="b">
        <f>IF(AND(G18="SI"),IF(AND(I18=1),'MATRIZ DE CALIFICACIÓN'!$J$7,IF(AND(I18=2),'MATRIZ DE CALIFICACIÓN'!$J$9,"")))</f>
        <v>0</v>
      </c>
      <c r="Y18" s="69" t="b">
        <f>IF(AND(G18="SI"),IF(AND(I18=3),'MATRIZ DE CALIFICACIÓN'!$J$10,IF(AND(I18=4),'MATRIZ DE CALIFICACIÓN'!$J$12,IF(AND(I18=5),'MATRIZ DE CALIFICACIÓN'!$J$14,""))))</f>
        <v>0</v>
      </c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</row>
    <row r="19" spans="1:42" s="108" customFormat="1" ht="78.75" customHeight="1">
      <c r="A19" s="171"/>
      <c r="B19" s="94" t="s">
        <v>134</v>
      </c>
      <c r="C19" s="75" t="s">
        <v>157</v>
      </c>
      <c r="D19" s="75" t="s">
        <v>159</v>
      </c>
      <c r="E19" s="75" t="s">
        <v>185</v>
      </c>
      <c r="F19" s="75" t="s">
        <v>158</v>
      </c>
      <c r="G19" s="86" t="s">
        <v>122</v>
      </c>
      <c r="H19" s="112">
        <v>2</v>
      </c>
      <c r="I19" s="113">
        <v>4</v>
      </c>
      <c r="J19" s="68" t="str">
        <f t="shared" si="0"/>
        <v>8A</v>
      </c>
      <c r="K19" s="109" t="str">
        <f>VLOOKUP(J19,'ZONA DE RIESGO'!$B$5:$C$23,2,FALSE)</f>
        <v>ALTO</v>
      </c>
      <c r="L19" s="97" t="s">
        <v>146</v>
      </c>
      <c r="M19" s="98" t="s">
        <v>181</v>
      </c>
      <c r="N19" s="110" t="s">
        <v>151</v>
      </c>
      <c r="O19" s="77" t="s">
        <v>129</v>
      </c>
      <c r="P19" s="102" t="s">
        <v>160</v>
      </c>
      <c r="Q19" s="69"/>
      <c r="R19" s="69" t="str">
        <f>IF(AND(H19=2,I19=1),'MATRIZ DE CALIFICACIÓN'!C$8,IF(AND(H19=2,I19=2),'MATRIZ DE CALIFICACIÓN'!D$8,IF(AND(H19=2,I19=3),'MATRIZ DE CALIFICACIÓN'!E$8,IF(AND(H19=2,I19=4),'MATRIZ DE CALIFICACIÓN'!F$8,IF(AND(H19=2,I19=5),'MATRIZ DE CALIFICACIÓN'!G$8,"")))))</f>
        <v>8A</v>
      </c>
      <c r="S19" s="69">
        <f>IF(AND(H19=3,I19=1),'MATRIZ DE CALIFICACIÓN'!C$9,IF(AND(H19=3,I19=2),'MATRIZ DE CALIFICACIÓN'!D$9,IF(AND(H19=3,I19=3),'MATRIZ DE CALIFICACIÓN'!E$9,IF(AND(H19=3,I19=4),'MATRIZ DE CALIFICACIÓN'!F$9,IF(AND(H19=3,I19=5),'MATRIZ DE CALIFICACIÓN'!G$9,"")))))</f>
      </c>
      <c r="T19" s="69">
        <f>IF(AND(H19=4,I19=1),'MATRIZ DE CALIFICACIÓN'!C$10,IF(AND(H19=4,I19=2),'MATRIZ DE CALIFICACIÓN'!D$10,IF(AND(H19=4,I19=3),'MATRIZ DE CALIFICACIÓN'!E$10,IF(AND(H19=4,I19=4),'MATRIZ DE CALIFICACIÓN'!F$10,IF(AND(H19=4,I19=5),'MATRIZ DE CALIFICACIÓN'!G$10,"")))))</f>
      </c>
      <c r="U19" s="70">
        <f>IF(AND(H19=5,I19=1),'MATRIZ DE CALIFICACIÓN'!C$11,IF(AND(H19=5,I19=2),'MATRIZ DE CALIFICACIÓN'!D$11,IF(AND(H19=5,I19=3),'MATRIZ DE CALIFICACIÓN'!E$11,IF(AND(H19=5,I19=4),'MATRIZ DE CALIFICACIÓN'!F$11,IF(AND(H19=5,I19=5),'MATRIZ DE CALIFICACIÓN'!G$11,"")))))</f>
      </c>
      <c r="V19" s="69" t="b">
        <f>IF(AND(G19="SI"),IF(AND(H19=1),'MATRIZ DE CALIFICACIÓN'!$J$7,IF(AND(H19=2),'MATRIZ DE CALIFICACIÓN'!$J$9,"")))</f>
        <v>0</v>
      </c>
      <c r="W19" s="69" t="b">
        <f>IF(AND(G19="SI"),IF(AND(H19=3),'MATRIZ DE CALIFICACIÓN'!$J$10,IF(AND(H19=4),'MATRIZ DE CALIFICACIÓN'!$J$12,IF(AND(H19=5),'MATRIZ DE CALIFICACIÓN'!$J$14,""))))</f>
        <v>0</v>
      </c>
      <c r="X19" s="69" t="b">
        <f>IF(AND(G19="SI"),IF(AND(I19=1),'MATRIZ DE CALIFICACIÓN'!$J$7,IF(AND(I19=2),'MATRIZ DE CALIFICACIÓN'!$J$9,"")))</f>
        <v>0</v>
      </c>
      <c r="Y19" s="69" t="b">
        <f>IF(AND(G19="SI"),IF(AND(I19=3),'MATRIZ DE CALIFICACIÓN'!$J$10,IF(AND(I19=4),'MATRIZ DE CALIFICACIÓN'!$J$12,IF(AND(I19=5),'MATRIZ DE CALIFICACIÓN'!$J$14,""))))</f>
        <v>0</v>
      </c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</row>
    <row r="20" spans="1:42" s="108" customFormat="1" ht="90" customHeight="1">
      <c r="A20" s="171"/>
      <c r="B20" s="94">
        <v>5</v>
      </c>
      <c r="C20" s="75" t="s">
        <v>186</v>
      </c>
      <c r="D20" s="75" t="s">
        <v>162</v>
      </c>
      <c r="E20" s="75" t="s">
        <v>187</v>
      </c>
      <c r="F20" s="75" t="s">
        <v>163</v>
      </c>
      <c r="G20" s="86" t="s">
        <v>122</v>
      </c>
      <c r="H20" s="89">
        <v>4</v>
      </c>
      <c r="I20" s="77">
        <v>5</v>
      </c>
      <c r="J20" s="68" t="str">
        <f t="shared" si="0"/>
        <v>20E</v>
      </c>
      <c r="K20" s="109" t="str">
        <f>VLOOKUP(J20,'ZONA DE RIESGO'!$B$5:$C$23,2,FALSE)</f>
        <v>EXTREMO</v>
      </c>
      <c r="L20" s="97" t="s">
        <v>184</v>
      </c>
      <c r="M20" s="98" t="s">
        <v>182</v>
      </c>
      <c r="N20" s="110" t="s">
        <v>151</v>
      </c>
      <c r="O20" s="77" t="s">
        <v>132</v>
      </c>
      <c r="P20" s="102" t="s">
        <v>188</v>
      </c>
      <c r="Q20" s="69"/>
      <c r="R20" s="69">
        <f>IF(AND(H20=2,I20=1),'MATRIZ DE CALIFICACIÓN'!C$8,IF(AND(H20=2,I20=2),'MATRIZ DE CALIFICACIÓN'!D$8,IF(AND(H20=2,I20=3),'MATRIZ DE CALIFICACIÓN'!E$8,IF(AND(H20=2,I20=4),'MATRIZ DE CALIFICACIÓN'!F$8,IF(AND(H20=2,I20=5),'MATRIZ DE CALIFICACIÓN'!G$8,"")))))</f>
      </c>
      <c r="S20" s="69">
        <f>IF(AND(H20=3,I20=1),'MATRIZ DE CALIFICACIÓN'!C$9,IF(AND(H20=3,I20=2),'MATRIZ DE CALIFICACIÓN'!D$9,IF(AND(H20=3,I20=3),'MATRIZ DE CALIFICACIÓN'!E$9,IF(AND(H20=3,I20=4),'MATRIZ DE CALIFICACIÓN'!F$9,IF(AND(H20=3,I20=5),'MATRIZ DE CALIFICACIÓN'!G$9,"")))))</f>
      </c>
      <c r="T20" s="69" t="str">
        <f>IF(AND(H20=4,I20=1),'MATRIZ DE CALIFICACIÓN'!C$10,IF(AND(H20=4,I20=2),'MATRIZ DE CALIFICACIÓN'!D$10,IF(AND(H20=4,I20=3),'MATRIZ DE CALIFICACIÓN'!E$10,IF(AND(H20=4,I20=4),'MATRIZ DE CALIFICACIÓN'!F$10,IF(AND(H20=4,I20=5),'MATRIZ DE CALIFICACIÓN'!G$10,"")))))</f>
        <v>20E</v>
      </c>
      <c r="U20" s="70">
        <f>IF(AND(H20=5,I20=1),'MATRIZ DE CALIFICACIÓN'!C$11,IF(AND(H20=5,I20=2),'MATRIZ DE CALIFICACIÓN'!D$11,IF(AND(H20=5,I20=3),'MATRIZ DE CALIFICACIÓN'!E$11,IF(AND(H20=5,I20=4),'MATRIZ DE CALIFICACIÓN'!F$11,IF(AND(H20=5,I20=5),'MATRIZ DE CALIFICACIÓN'!G$11,"")))))</f>
      </c>
      <c r="V20" s="69" t="b">
        <f>IF(AND(G20="SI"),IF(AND(H20=1),'MATRIZ DE CALIFICACIÓN'!$J$7,IF(AND(H20=2),'MATRIZ DE CALIFICACIÓN'!$J$9,"")))</f>
        <v>0</v>
      </c>
      <c r="W20" s="69" t="b">
        <f>IF(AND(G20="SI"),IF(AND(H20=3),'MATRIZ DE CALIFICACIÓN'!$J$10,IF(AND(H20=4),'MATRIZ DE CALIFICACIÓN'!$J$12,IF(AND(H20=5),'MATRIZ DE CALIFICACIÓN'!$J$14,""))))</f>
        <v>0</v>
      </c>
      <c r="X20" s="69" t="b">
        <f>IF(AND(G20="SI"),IF(AND(I20=1),'MATRIZ DE CALIFICACIÓN'!$J$7,IF(AND(I20=2),'MATRIZ DE CALIFICACIÓN'!$J$9,"")))</f>
        <v>0</v>
      </c>
      <c r="Y20" s="69" t="b">
        <f>IF(AND(G20="SI"),IF(AND(I20=3),'MATRIZ DE CALIFICACIÓN'!$J$10,IF(AND(I20=4),'MATRIZ DE CALIFICACIÓN'!$J$12,IF(AND(I20=5),'MATRIZ DE CALIFICACIÓN'!$J$14,""))))</f>
        <v>0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</row>
    <row r="21" spans="1:25" ht="76.5" customHeight="1">
      <c r="A21" s="171"/>
      <c r="B21" s="94">
        <v>6</v>
      </c>
      <c r="C21" s="75" t="s">
        <v>164</v>
      </c>
      <c r="D21" s="75" t="s">
        <v>165</v>
      </c>
      <c r="E21" s="75" t="s">
        <v>166</v>
      </c>
      <c r="F21" s="75" t="s">
        <v>167</v>
      </c>
      <c r="G21" s="86" t="s">
        <v>141</v>
      </c>
      <c r="H21" s="89">
        <v>4</v>
      </c>
      <c r="I21" s="77">
        <v>5</v>
      </c>
      <c r="J21" s="68" t="str">
        <f t="shared" si="0"/>
        <v>20E</v>
      </c>
      <c r="K21" s="90" t="str">
        <f>VLOOKUP(J21,'ZONA DE RIESGO'!$B$5:$C$23,2,FALSE)</f>
        <v>EXTREMO</v>
      </c>
      <c r="L21" s="97" t="s">
        <v>146</v>
      </c>
      <c r="M21" s="98" t="s">
        <v>168</v>
      </c>
      <c r="N21" s="110" t="s">
        <v>151</v>
      </c>
      <c r="O21" s="77" t="s">
        <v>169</v>
      </c>
      <c r="P21" s="102" t="s">
        <v>170</v>
      </c>
      <c r="Q21" s="69">
        <f>IF(AND(H21=1,I21=1),'MATRIZ DE CALIFICACIÓN'!C$7,IF(AND(H21=1,I21=2),'MATRIZ DE CALIFICACIÓN'!D$7,IF(AND(H21=1,I21=3),'MATRIZ DE CALIFICACIÓN'!E$7,IF(AND(H21=1,I21=4),'MATRIZ DE CALIFICACIÓN'!F$7,IF(AND(H21=1,I21=5),'MATRIZ DE CALIFICACIÓN'!G$7,"")))))</f>
      </c>
      <c r="R21" s="69">
        <f>IF(AND(H21=2,I21=1),'MATRIZ DE CALIFICACIÓN'!C$8,IF(AND(H21=2,I21=2),'MATRIZ DE CALIFICACIÓN'!D$8,IF(AND(H21=2,I21=3),'MATRIZ DE CALIFICACIÓN'!E$8,IF(AND(H21=2,I21=4),'MATRIZ DE CALIFICACIÓN'!F$8,IF(AND(H21=2,I21=5),'MATRIZ DE CALIFICACIÓN'!G$8,"")))))</f>
      </c>
      <c r="S21" s="69">
        <f>IF(AND(H21=3,I21=1),'MATRIZ DE CALIFICACIÓN'!C$9,IF(AND(H21=3,I21=2),'MATRIZ DE CALIFICACIÓN'!D$9,IF(AND(H21=3,I21=3),'MATRIZ DE CALIFICACIÓN'!E$9,IF(AND(H21=3,I21=4),'MATRIZ DE CALIFICACIÓN'!F$9,IF(AND(H21=3,I21=5),'MATRIZ DE CALIFICACIÓN'!G$9,"")))))</f>
      </c>
      <c r="T21" s="69" t="str">
        <f>IF(AND(H21=4,I21=1),'MATRIZ DE CALIFICACIÓN'!C$10,IF(AND(H21=4,I21=2),'MATRIZ DE CALIFICACIÓN'!D$10,IF(AND(H21=4,I21=3),'MATRIZ DE CALIFICACIÓN'!E$10,IF(AND(H21=4,I21=4),'MATRIZ DE CALIFICACIÓN'!F$10,IF(AND(H21=4,I21=5),'MATRIZ DE CALIFICACIÓN'!G$10,"")))))</f>
        <v>20E</v>
      </c>
      <c r="U21" s="70">
        <f>IF(AND(H21=5,I21=1),'MATRIZ DE CALIFICACIÓN'!C$11,IF(AND(H21=5,I21=2),'MATRIZ DE CALIFICACIÓN'!D$11,IF(AND(H21=5,I21=3),'MATRIZ DE CALIFICACIÓN'!E$11,IF(AND(H21=5,I21=4),'MATRIZ DE CALIFICACIÓN'!F$11,IF(AND(H21=5,I21=5),'MATRIZ DE CALIFICACIÓN'!G$11,"")))))</f>
      </c>
      <c r="V21" s="69">
        <f>IF(AND(G21="SI"),IF(AND(H21=1),'MATRIZ DE CALIFICACIÓN'!$J$7,IF(AND(H21=2),'MATRIZ DE CALIFICACIÓN'!$J$9,"")))</f>
      </c>
      <c r="W21" s="69">
        <f>IF(AND(G21="SI"),IF(AND(H21=3),'MATRIZ DE CALIFICACIÓN'!$J$10,IF(AND(H21=4),'MATRIZ DE CALIFICACIÓN'!$J$12,IF(AND(H21=5),'MATRIZ DE CALIFICACIÓN'!$J$14,""))))</f>
        <v>4</v>
      </c>
      <c r="X21" s="69">
        <f>IF(AND(G21="SI"),IF(AND(I21=1),'MATRIZ DE CALIFICACIÓN'!$J$7,IF(AND(I21=2),'MATRIZ DE CALIFICACIÓN'!$J$9,"")))</f>
      </c>
      <c r="Y21" s="69">
        <f>IF(AND(G21="SI"),IF(AND(I21=3),'MATRIZ DE CALIFICACIÓN'!$J$10,IF(AND(I21=4),'MATRIZ DE CALIFICACIÓN'!$J$12,IF(AND(I21=5),'MATRIZ DE CALIFICACIÓN'!$J$14,""))))</f>
        <v>5</v>
      </c>
    </row>
    <row r="22" spans="1:25" ht="122.25" customHeight="1">
      <c r="A22" s="171"/>
      <c r="B22" s="94">
        <v>7</v>
      </c>
      <c r="C22" s="78" t="s">
        <v>171</v>
      </c>
      <c r="D22" s="78" t="s">
        <v>172</v>
      </c>
      <c r="E22" s="78" t="s">
        <v>173</v>
      </c>
      <c r="F22" s="78" t="s">
        <v>174</v>
      </c>
      <c r="G22" s="86" t="s">
        <v>125</v>
      </c>
      <c r="H22" s="89">
        <v>2</v>
      </c>
      <c r="I22" s="77">
        <v>3</v>
      </c>
      <c r="J22" s="68" t="str">
        <f t="shared" si="0"/>
        <v>6M</v>
      </c>
      <c r="K22" s="90" t="str">
        <f>VLOOKUP(J22,'ZONA DE RIESGO'!$B$5:$C$23,2,FALSE)</f>
        <v>MODERADO</v>
      </c>
      <c r="L22" s="97" t="s">
        <v>146</v>
      </c>
      <c r="M22" s="98" t="s">
        <v>175</v>
      </c>
      <c r="N22" s="110" t="s">
        <v>151</v>
      </c>
      <c r="O22" s="77" t="s">
        <v>169</v>
      </c>
      <c r="P22" s="102" t="s">
        <v>176</v>
      </c>
      <c r="Q22" s="69">
        <f>IF(AND(H22=1,I22=1),'MATRIZ DE CALIFICACIÓN'!C$7,IF(AND(H22=1,I22=2),'MATRIZ DE CALIFICACIÓN'!D$7,IF(AND(H22=1,I22=3),'MATRIZ DE CALIFICACIÓN'!E$7,IF(AND(H22=1,I22=4),'MATRIZ DE CALIFICACIÓN'!F$7,IF(AND(H22=1,I22=5),'MATRIZ DE CALIFICACIÓN'!G$7,"")))))</f>
      </c>
      <c r="R22" s="69" t="str">
        <f>IF(AND(H22=2,I22=1),'MATRIZ DE CALIFICACIÓN'!C$8,IF(AND(H22=2,I22=2),'MATRIZ DE CALIFICACIÓN'!D$8,IF(AND(H22=2,I22=3),'MATRIZ DE CALIFICACIÓN'!E$8,IF(AND(H22=2,I22=4),'MATRIZ DE CALIFICACIÓN'!F$8,IF(AND(H22=2,I22=5),'MATRIZ DE CALIFICACIÓN'!G$8,"")))))</f>
        <v>6M</v>
      </c>
      <c r="S22" s="69">
        <f>IF(AND(H22=3,I22=1),'MATRIZ DE CALIFICACIÓN'!C$9,IF(AND(H22=3,I22=2),'MATRIZ DE CALIFICACIÓN'!D$9,IF(AND(H22=3,I22=3),'MATRIZ DE CALIFICACIÓN'!E$9,IF(AND(H22=3,I22=4),'MATRIZ DE CALIFICACIÓN'!F$9,IF(AND(H22=3,I22=5),'MATRIZ DE CALIFICACIÓN'!G$9,"")))))</f>
      </c>
      <c r="T22" s="69">
        <f>IF(AND(H22=4,I22=1),'MATRIZ DE CALIFICACIÓN'!C$10,IF(AND(H22=4,I22=2),'MATRIZ DE CALIFICACIÓN'!D$10,IF(AND(H22=4,I22=3),'MATRIZ DE CALIFICACIÓN'!E$10,IF(AND(H22=4,I22=4),'MATRIZ DE CALIFICACIÓN'!F$10,IF(AND(H22=4,I22=5),'MATRIZ DE CALIFICACIÓN'!G$10,"")))))</f>
      </c>
      <c r="U22" s="70">
        <f>IF(AND(H22=5,I22=1),'MATRIZ DE CALIFICACIÓN'!C$11,IF(AND(H22=5,I22=2),'MATRIZ DE CALIFICACIÓN'!D$11,IF(AND(H22=5,I22=3),'MATRIZ DE CALIFICACIÓN'!E$11,IF(AND(H22=5,I22=4),'MATRIZ DE CALIFICACIÓN'!F$11,IF(AND(H22=5,I22=5),'MATRIZ DE CALIFICACIÓN'!G$11,"")))))</f>
      </c>
      <c r="V22" s="69" t="b">
        <f>IF(AND(G22="SI"),IF(AND(H22=1),'MATRIZ DE CALIFICACIÓN'!$J$7,IF(AND(H22=2),'MATRIZ DE CALIFICACIÓN'!$J$9,"")))</f>
        <v>0</v>
      </c>
      <c r="W22" s="69" t="b">
        <f>IF(AND(G22="SI"),IF(AND(H22=3),'MATRIZ DE CALIFICACIÓN'!$J$10,IF(AND(H22=4),'MATRIZ DE CALIFICACIÓN'!$J$12,IF(AND(H22=5),'MATRIZ DE CALIFICACIÓN'!$J$14,""))))</f>
        <v>0</v>
      </c>
      <c r="X22" s="69" t="b">
        <f>IF(AND(G22="SI"),IF(AND(I22=1),'MATRIZ DE CALIFICACIÓN'!$J$7,IF(AND(I22=2),'MATRIZ DE CALIFICACIÓN'!$J$9,"")))</f>
        <v>0</v>
      </c>
      <c r="Y22" s="69" t="b">
        <f>IF(AND(G22="SI"),IF(AND(I22=3),'MATRIZ DE CALIFICACIÓN'!$J$10,IF(AND(I22=4),'MATRIZ DE CALIFICACIÓN'!$J$12,IF(AND(I22=5),'MATRIZ DE CALIFICACIÓN'!$J$14,""))))</f>
        <v>0</v>
      </c>
    </row>
    <row r="23" spans="1:25" ht="180.75" customHeight="1">
      <c r="A23" s="171"/>
      <c r="B23" s="94">
        <v>8</v>
      </c>
      <c r="C23" s="78" t="s">
        <v>126</v>
      </c>
      <c r="D23" s="78" t="s">
        <v>127</v>
      </c>
      <c r="E23" s="78" t="s">
        <v>189</v>
      </c>
      <c r="F23" s="78" t="s">
        <v>128</v>
      </c>
      <c r="G23" s="86" t="s">
        <v>125</v>
      </c>
      <c r="H23" s="89">
        <v>2</v>
      </c>
      <c r="I23" s="77">
        <v>3</v>
      </c>
      <c r="J23" s="68" t="str">
        <f t="shared" si="0"/>
        <v>6M</v>
      </c>
      <c r="K23" s="90" t="str">
        <f>VLOOKUP(J23,'ZONA DE RIESGO'!$B$5:$C$23,2,FALSE)</f>
        <v>MODERADO</v>
      </c>
      <c r="L23" s="97" t="s">
        <v>146</v>
      </c>
      <c r="M23" s="98" t="s">
        <v>131</v>
      </c>
      <c r="N23" s="110" t="s">
        <v>151</v>
      </c>
      <c r="O23" s="100" t="s">
        <v>132</v>
      </c>
      <c r="P23" s="99" t="s">
        <v>135</v>
      </c>
      <c r="Q23" s="69">
        <f>IF(AND(H23=1,I23=1),'MATRIZ DE CALIFICACIÓN'!C$7,IF(AND(H23=1,I23=2),'MATRIZ DE CALIFICACIÓN'!D$7,IF(AND(H23=1,I23=3),'MATRIZ DE CALIFICACIÓN'!E$7,IF(AND(H23=1,I23=4),'MATRIZ DE CALIFICACIÓN'!F$7,IF(AND(H23=1,I23=5),'MATRIZ DE CALIFICACIÓN'!G$7,"")))))</f>
      </c>
      <c r="R23" s="69" t="str">
        <f>IF(AND(H23=2,I23=1),'MATRIZ DE CALIFICACIÓN'!C$8,IF(AND(H23=2,I23=2),'MATRIZ DE CALIFICACIÓN'!D$8,IF(AND(H23=2,I23=3),'MATRIZ DE CALIFICACIÓN'!E$8,IF(AND(H23=2,I23=4),'MATRIZ DE CALIFICACIÓN'!F$8,IF(AND(H23=2,I23=5),'MATRIZ DE CALIFICACIÓN'!G$8,"")))))</f>
        <v>6M</v>
      </c>
      <c r="S23" s="69">
        <f>IF(AND(H23=3,I23=1),'MATRIZ DE CALIFICACIÓN'!C$9,IF(AND(H23=3,I23=2),'MATRIZ DE CALIFICACIÓN'!D$9,IF(AND(H23=3,I23=3),'MATRIZ DE CALIFICACIÓN'!E$9,IF(AND(H23=3,I23=4),'MATRIZ DE CALIFICACIÓN'!F$9,IF(AND(H23=3,I23=5),'MATRIZ DE CALIFICACIÓN'!G$9,"")))))</f>
      </c>
      <c r="T23" s="69">
        <f>IF(AND(H23=4,I23=1),'MATRIZ DE CALIFICACIÓN'!C$10,IF(AND(H23=4,I23=2),'MATRIZ DE CALIFICACIÓN'!D$10,IF(AND(H23=4,I23=3),'MATRIZ DE CALIFICACIÓN'!E$10,IF(AND(H23=4,I23=4),'MATRIZ DE CALIFICACIÓN'!F$10,IF(AND(H23=4,I23=5),'MATRIZ DE CALIFICACIÓN'!G$10,"")))))</f>
      </c>
      <c r="U23" s="70">
        <f>IF(AND(H23=5,I23=1),'MATRIZ DE CALIFICACIÓN'!C$11,IF(AND(H23=5,I23=2),'MATRIZ DE CALIFICACIÓN'!D$11,IF(AND(H23=5,I23=3),'MATRIZ DE CALIFICACIÓN'!E$11,IF(AND(H23=5,I23=4),'MATRIZ DE CALIFICACIÓN'!F$11,IF(AND(H23=5,I23=5),'MATRIZ DE CALIFICACIÓN'!G$11,"")))))</f>
      </c>
      <c r="V23" s="69" t="b">
        <f>IF(AND(G23="SI"),IF(AND(H23=1),'MATRIZ DE CALIFICACIÓN'!$J$7,IF(AND(H23=2),'MATRIZ DE CALIFICACIÓN'!$J$9,"")))</f>
        <v>0</v>
      </c>
      <c r="W23" s="69" t="b">
        <f>IF(AND(G23="SI"),IF(AND(H23=3),'MATRIZ DE CALIFICACIÓN'!$J$10,IF(AND(H23=4),'MATRIZ DE CALIFICACIÓN'!$J$12,IF(AND(H23=5),'MATRIZ DE CALIFICACIÓN'!$J$14,""))))</f>
        <v>0</v>
      </c>
      <c r="X23" s="69" t="b">
        <f>IF(AND(G23="SI"),IF(AND(I23=1),'MATRIZ DE CALIFICACIÓN'!$J$7,IF(AND(I23=2),'MATRIZ DE CALIFICACIÓN'!$J$9,"")))</f>
        <v>0</v>
      </c>
      <c r="Y23" s="69" t="b">
        <f>IF(AND(G23="SI"),IF(AND(I23=3),'MATRIZ DE CALIFICACIÓN'!$J$10,IF(AND(I23=4),'MATRIZ DE CALIFICACIÓN'!$J$12,IF(AND(I23=5),'MATRIZ DE CALIFICACIÓN'!$J$14,""))))</f>
        <v>0</v>
      </c>
    </row>
    <row r="24" spans="1:25" ht="170.25" customHeight="1">
      <c r="A24" s="171"/>
      <c r="B24" s="94">
        <v>9</v>
      </c>
      <c r="C24" s="78" t="s">
        <v>123</v>
      </c>
      <c r="D24" s="78" t="s">
        <v>138</v>
      </c>
      <c r="E24" s="78" t="s">
        <v>190</v>
      </c>
      <c r="F24" s="78" t="s">
        <v>124</v>
      </c>
      <c r="G24" s="86" t="s">
        <v>125</v>
      </c>
      <c r="H24" s="89">
        <v>4</v>
      </c>
      <c r="I24" s="77">
        <v>3</v>
      </c>
      <c r="J24" s="68" t="str">
        <f t="shared" si="0"/>
        <v>12A</v>
      </c>
      <c r="K24" s="90" t="str">
        <f>VLOOKUP(J24,'ZONA DE RIESGO'!$B$5:$C$23,2,FALSE)</f>
        <v>ALTO</v>
      </c>
      <c r="L24" s="97" t="s">
        <v>146</v>
      </c>
      <c r="M24" s="98" t="s">
        <v>140</v>
      </c>
      <c r="N24" s="110" t="s">
        <v>151</v>
      </c>
      <c r="O24" s="100" t="s">
        <v>130</v>
      </c>
      <c r="P24" s="99" t="s">
        <v>139</v>
      </c>
      <c r="Q24" s="69">
        <f>IF(AND(H24=1,I24=1),'MATRIZ DE CALIFICACIÓN'!C$7,IF(AND(H24=1,I24=2),'MATRIZ DE CALIFICACIÓN'!D$7,IF(AND(H24=1,I24=3),'MATRIZ DE CALIFICACIÓN'!E$7,IF(AND(H24=1,I24=4),'MATRIZ DE CALIFICACIÓN'!F$7,IF(AND(H24=1,I24=5),'MATRIZ DE CALIFICACIÓN'!G$7,"")))))</f>
      </c>
      <c r="R24" s="69">
        <f>IF(AND(H24=2,I24=1),'MATRIZ DE CALIFICACIÓN'!C$8,IF(AND(H24=2,I24=2),'MATRIZ DE CALIFICACIÓN'!D$8,IF(AND(H24=2,I24=3),'MATRIZ DE CALIFICACIÓN'!E$8,IF(AND(H24=2,I24=4),'MATRIZ DE CALIFICACIÓN'!F$8,IF(AND(H24=2,I24=5),'MATRIZ DE CALIFICACIÓN'!G$8,"")))))</f>
      </c>
      <c r="S24" s="69">
        <f>IF(AND(H24=3,I24=1),'MATRIZ DE CALIFICACIÓN'!C$9,IF(AND(H24=3,I24=2),'MATRIZ DE CALIFICACIÓN'!D$9,IF(AND(H24=3,I24=3),'MATRIZ DE CALIFICACIÓN'!E$9,IF(AND(H24=3,I24=4),'MATRIZ DE CALIFICACIÓN'!F$9,IF(AND(H24=3,I24=5),'MATRIZ DE CALIFICACIÓN'!G$9,"")))))</f>
      </c>
      <c r="T24" s="69" t="str">
        <f>IF(AND(H24=4,I24=1),'MATRIZ DE CALIFICACIÓN'!C$10,IF(AND(H24=4,I24=2),'MATRIZ DE CALIFICACIÓN'!D$10,IF(AND(H24=4,I24=3),'MATRIZ DE CALIFICACIÓN'!E$10,IF(AND(H24=4,I24=4),'MATRIZ DE CALIFICACIÓN'!F$10,IF(AND(H24=4,I24=5),'MATRIZ DE CALIFICACIÓN'!G$10,"")))))</f>
        <v>12A</v>
      </c>
      <c r="U24" s="70">
        <f>IF(AND(H24=5,I24=1),'MATRIZ DE CALIFICACIÓN'!C$11,IF(AND(H24=5,I24=2),'MATRIZ DE CALIFICACIÓN'!D$11,IF(AND(H24=5,I24=3),'MATRIZ DE CALIFICACIÓN'!E$11,IF(AND(H24=5,I24=4),'MATRIZ DE CALIFICACIÓN'!F$11,IF(AND(H24=5,I24=5),'MATRIZ DE CALIFICACIÓN'!G$11,"")))))</f>
      </c>
      <c r="V24" s="69" t="b">
        <f>IF(AND(G24="SI"),IF(AND(H24=1),'MATRIZ DE CALIFICACIÓN'!$J$7,IF(AND(H24=2),'MATRIZ DE CALIFICACIÓN'!$J$9,"")))</f>
        <v>0</v>
      </c>
      <c r="W24" s="69" t="b">
        <f>IF(AND(G24="SI"),IF(AND(H24=3),'MATRIZ DE CALIFICACIÓN'!$J$10,IF(AND(H24=4),'MATRIZ DE CALIFICACIÓN'!$J$12,IF(AND(H24=5),'MATRIZ DE CALIFICACIÓN'!$J$14,""))))</f>
        <v>0</v>
      </c>
      <c r="X24" s="69" t="b">
        <f>IF(AND(G24="SI"),IF(AND(I24=1),'MATRIZ DE CALIFICACIÓN'!$J$7,IF(AND(I24=2),'MATRIZ DE CALIFICACIÓN'!$J$9,"")))</f>
        <v>0</v>
      </c>
      <c r="Y24" s="69" t="b">
        <f>IF(AND(G24="SI"),IF(AND(I24=3),'MATRIZ DE CALIFICACIÓN'!$J$10,IF(AND(I24=4),'MATRIZ DE CALIFICACIÓN'!$J$12,IF(AND(I24=5),'MATRIZ DE CALIFICACIÓN'!$J$14,""))))</f>
        <v>0</v>
      </c>
    </row>
    <row r="25" spans="1:25" ht="170.25" customHeight="1" thickBot="1">
      <c r="A25" s="171"/>
      <c r="B25" s="94">
        <v>10</v>
      </c>
      <c r="C25" s="78" t="s">
        <v>191</v>
      </c>
      <c r="D25" s="78" t="s">
        <v>136</v>
      </c>
      <c r="E25" s="78" t="s">
        <v>137</v>
      </c>
      <c r="F25" s="114" t="s">
        <v>192</v>
      </c>
      <c r="G25" s="86" t="s">
        <v>141</v>
      </c>
      <c r="H25" s="91">
        <v>4</v>
      </c>
      <c r="I25" s="79">
        <v>3</v>
      </c>
      <c r="J25" s="68" t="str">
        <f t="shared" si="0"/>
        <v>12A</v>
      </c>
      <c r="K25" s="90" t="str">
        <f>VLOOKUP(J25,'ZONA DE RIESGO'!$B$5:$C$23,2,FALSE)</f>
        <v>ALTO</v>
      </c>
      <c r="L25" s="97" t="s">
        <v>146</v>
      </c>
      <c r="M25" s="98" t="s">
        <v>193</v>
      </c>
      <c r="N25" s="110" t="s">
        <v>151</v>
      </c>
      <c r="O25" s="101" t="s">
        <v>194</v>
      </c>
      <c r="P25" s="102" t="s">
        <v>195</v>
      </c>
      <c r="Q25" s="69">
        <f>IF(AND(H25=1,I25=1),'MATRIZ DE CALIFICACIÓN'!C$7,IF(AND(H25=1,I25=2),'MATRIZ DE CALIFICACIÓN'!D$7,IF(AND(H25=1,I25=3),'MATRIZ DE CALIFICACIÓN'!E$7,IF(AND(H25=1,I25=4),'MATRIZ DE CALIFICACIÓN'!F$7,IF(AND(H25=1,I25=5),'MATRIZ DE CALIFICACIÓN'!G$7,"")))))</f>
      </c>
      <c r="R25" s="69">
        <f>IF(AND(H25=2,I25=1),'MATRIZ DE CALIFICACIÓN'!C$8,IF(AND(H25=2,I25=2),'MATRIZ DE CALIFICACIÓN'!D$8,IF(AND(H25=2,I25=3),'MATRIZ DE CALIFICACIÓN'!E$8,IF(AND(H25=2,I25=4),'MATRIZ DE CALIFICACIÓN'!F$8,IF(AND(H25=2,I25=5),'MATRIZ DE CALIFICACIÓN'!G$8,"")))))</f>
      </c>
      <c r="S25" s="69">
        <f>IF(AND(H25=3,I25=1),'MATRIZ DE CALIFICACIÓN'!C$9,IF(AND(H25=3,I25=2),'MATRIZ DE CALIFICACIÓN'!D$9,IF(AND(H25=3,I25=3),'MATRIZ DE CALIFICACIÓN'!E$9,IF(AND(H25=3,I25=4),'MATRIZ DE CALIFICACIÓN'!F$9,IF(AND(H25=3,I25=5),'MATRIZ DE CALIFICACIÓN'!G$9,"")))))</f>
      </c>
      <c r="T25" s="69" t="str">
        <f>IF(AND(H25=4,I25=1),'MATRIZ DE CALIFICACIÓN'!C$10,IF(AND(H25=4,I25=2),'MATRIZ DE CALIFICACIÓN'!D$10,IF(AND(H25=4,I25=3),'MATRIZ DE CALIFICACIÓN'!E$10,IF(AND(H25=4,I25=4),'MATRIZ DE CALIFICACIÓN'!F$10,IF(AND(H25=4,I25=5),'MATRIZ DE CALIFICACIÓN'!G$10,"")))))</f>
        <v>12A</v>
      </c>
      <c r="U25" s="70">
        <f>IF(AND(H25=5,I25=1),'MATRIZ DE CALIFICACIÓN'!C$11,IF(AND(H25=5,I25=2),'MATRIZ DE CALIFICACIÓN'!D$11,IF(AND(H25=5,I25=3),'MATRIZ DE CALIFICACIÓN'!E$11,IF(AND(H25=5,I25=4),'MATRIZ DE CALIFICACIÓN'!F$11,IF(AND(H25=5,I25=5),'MATRIZ DE CALIFICACIÓN'!G$11,"")))))</f>
      </c>
      <c r="V25" s="69">
        <f>IF(AND(G25="SI"),IF(AND(H25=1),'MATRIZ DE CALIFICACIÓN'!$J$7,IF(AND(H25=2),'MATRIZ DE CALIFICACIÓN'!$J$9,"")))</f>
      </c>
      <c r="W25" s="69">
        <f>IF(AND(G25="SI"),IF(AND(H25=3),'MATRIZ DE CALIFICACIÓN'!$J$10,IF(AND(H25=4),'MATRIZ DE CALIFICACIÓN'!$J$12,IF(AND(H25=5),'MATRIZ DE CALIFICACIÓN'!$J$14,""))))</f>
        <v>4</v>
      </c>
      <c r="X25" s="69">
        <f>IF(AND(G25="SI"),IF(AND(I25=1),'MATRIZ DE CALIFICACIÓN'!$J$7,IF(AND(I25=2),'MATRIZ DE CALIFICACIÓN'!$J$9,"")))</f>
      </c>
      <c r="Y25" s="69">
        <f>IF(AND(G25="SI"),IF(AND(I25=3),'MATRIZ DE CALIFICACIÓN'!$J$10,IF(AND(I25=4),'MATRIZ DE CALIFICACIÓN'!$J$12,IF(AND(I25=5),'MATRIZ DE CALIFICACIÓN'!$J$14,""))))</f>
        <v>3</v>
      </c>
    </row>
    <row r="26" spans="1:21" ht="28.5" customHeight="1">
      <c r="A26" s="52" t="s">
        <v>111</v>
      </c>
      <c r="C26" s="204" t="s">
        <v>107</v>
      </c>
      <c r="D26" s="71" t="s">
        <v>34</v>
      </c>
      <c r="E26" s="72" t="s">
        <v>98</v>
      </c>
      <c r="F26" s="73" t="s">
        <v>101</v>
      </c>
      <c r="G26" s="52"/>
      <c r="H26" s="58"/>
      <c r="Q26" s="59"/>
      <c r="R26" s="60"/>
      <c r="S26" s="60"/>
      <c r="T26" s="60"/>
      <c r="U26" s="60"/>
    </row>
    <row r="27" spans="1:21" ht="35.25" customHeight="1" thickBot="1">
      <c r="A27" s="52"/>
      <c r="C27" s="205"/>
      <c r="D27" s="61" t="s">
        <v>35</v>
      </c>
      <c r="E27" s="62" t="s">
        <v>108</v>
      </c>
      <c r="F27" s="63" t="s">
        <v>97</v>
      </c>
      <c r="G27" s="64"/>
      <c r="Q27" s="59"/>
      <c r="R27" s="60"/>
      <c r="S27" s="60"/>
      <c r="T27" s="60"/>
      <c r="U27" s="60"/>
    </row>
    <row r="28" spans="1:21" ht="14.25">
      <c r="A28" s="52"/>
      <c r="C28" s="65"/>
      <c r="D28" s="66"/>
      <c r="E28" s="66"/>
      <c r="F28" s="66"/>
      <c r="G28" s="66"/>
      <c r="Q28" s="59"/>
      <c r="R28" s="60"/>
      <c r="S28" s="60"/>
      <c r="T28" s="60"/>
      <c r="U28" s="60"/>
    </row>
    <row r="29" spans="1:21" ht="14.25">
      <c r="A29" s="52"/>
      <c r="C29" s="206" t="s">
        <v>177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Q29" s="59"/>
      <c r="R29" s="60"/>
      <c r="S29" s="60"/>
      <c r="T29" s="60"/>
      <c r="U29" s="60"/>
    </row>
    <row r="30" spans="1:21" ht="14.25">
      <c r="A30" s="52"/>
      <c r="C30" s="65"/>
      <c r="D30" s="66"/>
      <c r="E30" s="66"/>
      <c r="F30" s="66"/>
      <c r="G30" s="202" t="s">
        <v>133</v>
      </c>
      <c r="H30" s="202"/>
      <c r="I30" s="202"/>
      <c r="J30" s="202"/>
      <c r="K30" s="202"/>
      <c r="L30" s="202"/>
      <c r="N30" s="203" t="s">
        <v>178</v>
      </c>
      <c r="O30" s="203"/>
      <c r="Q30" s="59"/>
      <c r="R30" s="60"/>
      <c r="S30" s="60"/>
      <c r="T30" s="60"/>
      <c r="U30" s="60"/>
    </row>
    <row r="31" spans="1:21" ht="15" thickBot="1">
      <c r="A31" s="74"/>
      <c r="G31" s="202"/>
      <c r="H31" s="202"/>
      <c r="I31" s="202"/>
      <c r="J31" s="202"/>
      <c r="K31" s="202"/>
      <c r="L31" s="202"/>
      <c r="N31" s="203"/>
      <c r="O31" s="203"/>
      <c r="Q31" s="59"/>
      <c r="R31" s="60"/>
      <c r="S31" s="60"/>
      <c r="T31" s="60"/>
      <c r="U31" s="60"/>
    </row>
    <row r="32" spans="17:21" ht="14.25">
      <c r="Q32" s="59"/>
      <c r="R32" s="60"/>
      <c r="S32" s="59"/>
      <c r="T32" s="60"/>
      <c r="U32" s="60"/>
    </row>
    <row r="33" spans="17:21" ht="14.25">
      <c r="Q33" s="59"/>
      <c r="R33" s="59"/>
      <c r="S33" s="59"/>
      <c r="T33" s="59"/>
      <c r="U33" s="67"/>
    </row>
    <row r="34" spans="17:21" ht="14.25">
      <c r="Q34" s="59"/>
      <c r="R34" s="59"/>
      <c r="S34" s="59"/>
      <c r="T34" s="59"/>
      <c r="U34" s="67"/>
    </row>
    <row r="35" spans="17:21" ht="14.25">
      <c r="Q35" s="59"/>
      <c r="R35" s="59"/>
      <c r="S35" s="59"/>
      <c r="T35" s="59"/>
      <c r="U35" s="67"/>
    </row>
    <row r="36" spans="17:21" ht="14.25">
      <c r="Q36" s="59"/>
      <c r="R36" s="60"/>
      <c r="S36" s="59"/>
      <c r="T36" s="59"/>
      <c r="U36" s="67"/>
    </row>
  </sheetData>
  <sheetProtection formatCells="0" formatColumns="0" formatRows="0" insertColumns="0" insertRows="0" insertHyperlinks="0" deleteColumns="0" deleteRows="0" sort="0" autoFilter="0" pivotTables="0"/>
  <mergeCells count="34">
    <mergeCell ref="G30:L31"/>
    <mergeCell ref="N30:O31"/>
    <mergeCell ref="C26:C27"/>
    <mergeCell ref="D14:D15"/>
    <mergeCell ref="K14:K15"/>
    <mergeCell ref="C29:O29"/>
    <mergeCell ref="F14:F15"/>
    <mergeCell ref="P14:P15"/>
    <mergeCell ref="C14:C15"/>
    <mergeCell ref="E14:E15"/>
    <mergeCell ref="N14:N15"/>
    <mergeCell ref="O14:O15"/>
    <mergeCell ref="A13:A15"/>
    <mergeCell ref="H13:K13"/>
    <mergeCell ref="G14:G15"/>
    <mergeCell ref="M14:M15"/>
    <mergeCell ref="H14:J14"/>
    <mergeCell ref="A16:A25"/>
    <mergeCell ref="L13:P13"/>
    <mergeCell ref="B14:B15"/>
    <mergeCell ref="L14:L15"/>
    <mergeCell ref="O10:O11"/>
    <mergeCell ref="P4:P5"/>
    <mergeCell ref="P6:P7"/>
    <mergeCell ref="P8:P9"/>
    <mergeCell ref="C11:D11"/>
    <mergeCell ref="B13:G13"/>
    <mergeCell ref="E2:N9"/>
    <mergeCell ref="A2:D9"/>
    <mergeCell ref="O2:O3"/>
    <mergeCell ref="P2:P3"/>
    <mergeCell ref="O4:O5"/>
    <mergeCell ref="O6:O7"/>
    <mergeCell ref="O8:O9"/>
  </mergeCells>
  <conditionalFormatting sqref="J22:K23 K17 J16:J17 J18:K20">
    <cfRule type="cellIs" priority="162" dxfId="14" operator="equal" stopIfTrue="1">
      <formula>"Riesgo Aceptable"</formula>
    </cfRule>
    <cfRule type="cellIs" priority="163" dxfId="13" operator="equal" stopIfTrue="1">
      <formula>"Riesgo Tolerable"</formula>
    </cfRule>
    <cfRule type="cellIs" priority="164" dxfId="12" operator="equal" stopIfTrue="1">
      <formula>"Riesgo Moderado"</formula>
    </cfRule>
  </conditionalFormatting>
  <conditionalFormatting sqref="K22:K23 K16:K20">
    <cfRule type="containsText" priority="161" dxfId="11" operator="containsText" stopIfTrue="1" text="BAJO">
      <formula>NOT(ISERROR(SEARCH("BAJO",K16)))</formula>
    </cfRule>
  </conditionalFormatting>
  <conditionalFormatting sqref="K22:K23 K16:K20">
    <cfRule type="containsText" priority="157" dxfId="10" operator="containsText" stopIfTrue="1" text="ALTO">
      <formula>NOT(ISERROR(SEARCH("ALTO",K16)))</formula>
    </cfRule>
    <cfRule type="containsText" priority="158" dxfId="9" operator="containsText" stopIfTrue="1" text="EXTREMO">
      <formula>NOT(ISERROR(SEARCH("EXTREMO",K16)))</formula>
    </cfRule>
    <cfRule type="containsText" priority="159" dxfId="8" operator="containsText" stopIfTrue="1" text="MODERADO">
      <formula>NOT(ISERROR(SEARCH("MODERADO",K16)))</formula>
    </cfRule>
  </conditionalFormatting>
  <conditionalFormatting sqref="H16:H18 H21">
    <cfRule type="expression" priority="166" dxfId="1" stopIfTrue="1">
      <formula>$W16</formula>
    </cfRule>
    <cfRule type="expression" priority="167" dxfId="0" stopIfTrue="1">
      <formula>$V16</formula>
    </cfRule>
  </conditionalFormatting>
  <conditionalFormatting sqref="H22">
    <cfRule type="expression" priority="131" dxfId="1" stopIfTrue="1">
      <formula>$W22</formula>
    </cfRule>
    <cfRule type="expression" priority="133" dxfId="0" stopIfTrue="1">
      <formula>$V22</formula>
    </cfRule>
  </conditionalFormatting>
  <conditionalFormatting sqref="H23">
    <cfRule type="expression" priority="129" dxfId="1" stopIfTrue="1">
      <formula>$W23</formula>
    </cfRule>
    <cfRule type="expression" priority="130" dxfId="0" stopIfTrue="1">
      <formula>$V23</formula>
    </cfRule>
  </conditionalFormatting>
  <conditionalFormatting sqref="I16:I18 I21">
    <cfRule type="expression" priority="125" dxfId="1" stopIfTrue="1">
      <formula>$Y16</formula>
    </cfRule>
    <cfRule type="expression" priority="126" dxfId="0" stopIfTrue="1">
      <formula>$X16</formula>
    </cfRule>
  </conditionalFormatting>
  <conditionalFormatting sqref="I22">
    <cfRule type="expression" priority="121" dxfId="1" stopIfTrue="1">
      <formula>$Y22</formula>
    </cfRule>
    <cfRule type="expression" priority="122" dxfId="0" stopIfTrue="1">
      <formula>$X22</formula>
    </cfRule>
  </conditionalFormatting>
  <conditionalFormatting sqref="I23">
    <cfRule type="expression" priority="119" dxfId="1" stopIfTrue="1">
      <formula>$Y23</formula>
    </cfRule>
    <cfRule type="expression" priority="120" dxfId="0" stopIfTrue="1">
      <formula>$X23</formula>
    </cfRule>
  </conditionalFormatting>
  <conditionalFormatting sqref="J25:K25">
    <cfRule type="cellIs" priority="103" dxfId="14" operator="equal" stopIfTrue="1">
      <formula>"Riesgo Aceptable"</formula>
    </cfRule>
    <cfRule type="cellIs" priority="104" dxfId="13" operator="equal" stopIfTrue="1">
      <formula>"Riesgo Tolerable"</formula>
    </cfRule>
    <cfRule type="cellIs" priority="105" dxfId="12" operator="equal" stopIfTrue="1">
      <formula>"Riesgo Moderado"</formula>
    </cfRule>
  </conditionalFormatting>
  <conditionalFormatting sqref="K25">
    <cfRule type="containsText" priority="102" dxfId="11" operator="containsText" stopIfTrue="1" text="BAJO">
      <formula>NOT(ISERROR(SEARCH("BAJO",K25)))</formula>
    </cfRule>
  </conditionalFormatting>
  <conditionalFormatting sqref="K25">
    <cfRule type="containsText" priority="99" dxfId="10" operator="containsText" stopIfTrue="1" text="ALTO">
      <formula>NOT(ISERROR(SEARCH("ALTO",K25)))</formula>
    </cfRule>
    <cfRule type="containsText" priority="100" dxfId="9" operator="containsText" stopIfTrue="1" text="EXTREMO">
      <formula>NOT(ISERROR(SEARCH("EXTREMO",K25)))</formula>
    </cfRule>
    <cfRule type="containsText" priority="101" dxfId="8" operator="containsText" stopIfTrue="1" text="MODERADO">
      <formula>NOT(ISERROR(SEARCH("MODERADO",K25)))</formula>
    </cfRule>
  </conditionalFormatting>
  <conditionalFormatting sqref="H25">
    <cfRule type="expression" priority="97" dxfId="1" stopIfTrue="1">
      <formula>$W25</formula>
    </cfRule>
    <cfRule type="expression" priority="98" dxfId="0" stopIfTrue="1">
      <formula>$V25</formula>
    </cfRule>
  </conditionalFormatting>
  <conditionalFormatting sqref="I25">
    <cfRule type="expression" priority="95" dxfId="1" stopIfTrue="1">
      <formula>$Y25</formula>
    </cfRule>
    <cfRule type="expression" priority="96" dxfId="0" stopIfTrue="1">
      <formula>$X25</formula>
    </cfRule>
  </conditionalFormatting>
  <conditionalFormatting sqref="J24:K24">
    <cfRule type="cellIs" priority="92" dxfId="14" operator="equal" stopIfTrue="1">
      <formula>"Riesgo Aceptable"</formula>
    </cfRule>
    <cfRule type="cellIs" priority="93" dxfId="13" operator="equal" stopIfTrue="1">
      <formula>"Riesgo Tolerable"</formula>
    </cfRule>
    <cfRule type="cellIs" priority="94" dxfId="12" operator="equal" stopIfTrue="1">
      <formula>"Riesgo Moderado"</formula>
    </cfRule>
  </conditionalFormatting>
  <conditionalFormatting sqref="K24">
    <cfRule type="containsText" priority="91" dxfId="11" operator="containsText" stopIfTrue="1" text="BAJO">
      <formula>NOT(ISERROR(SEARCH("BAJO",K24)))</formula>
    </cfRule>
  </conditionalFormatting>
  <conditionalFormatting sqref="K24">
    <cfRule type="containsText" priority="88" dxfId="10" operator="containsText" stopIfTrue="1" text="ALTO">
      <formula>NOT(ISERROR(SEARCH("ALTO",K24)))</formula>
    </cfRule>
    <cfRule type="containsText" priority="89" dxfId="9" operator="containsText" stopIfTrue="1" text="EXTREMO">
      <formula>NOT(ISERROR(SEARCH("EXTREMO",K24)))</formula>
    </cfRule>
    <cfRule type="containsText" priority="90" dxfId="8" operator="containsText" stopIfTrue="1" text="MODERADO">
      <formula>NOT(ISERROR(SEARCH("MODERADO",K24)))</formula>
    </cfRule>
  </conditionalFormatting>
  <conditionalFormatting sqref="H24">
    <cfRule type="expression" priority="86" dxfId="1" stopIfTrue="1">
      <formula>$W24</formula>
    </cfRule>
    <cfRule type="expression" priority="87" dxfId="0" stopIfTrue="1">
      <formula>$V24</formula>
    </cfRule>
  </conditionalFormatting>
  <conditionalFormatting sqref="I24">
    <cfRule type="expression" priority="84" dxfId="1" stopIfTrue="1">
      <formula>$Y24</formula>
    </cfRule>
    <cfRule type="expression" priority="85" dxfId="0" stopIfTrue="1">
      <formula>$X24</formula>
    </cfRule>
  </conditionalFormatting>
  <conditionalFormatting sqref="J21:K21">
    <cfRule type="cellIs" priority="37" dxfId="14" operator="equal" stopIfTrue="1">
      <formula>"Riesgo Aceptable"</formula>
    </cfRule>
    <cfRule type="cellIs" priority="38" dxfId="13" operator="equal" stopIfTrue="1">
      <formula>"Riesgo Tolerable"</formula>
    </cfRule>
    <cfRule type="cellIs" priority="39" dxfId="12" operator="equal" stopIfTrue="1">
      <formula>"Riesgo Moderado"</formula>
    </cfRule>
  </conditionalFormatting>
  <conditionalFormatting sqref="K21">
    <cfRule type="containsText" priority="36" dxfId="11" operator="containsText" stopIfTrue="1" text="BAJO">
      <formula>NOT(ISERROR(SEARCH("BAJO",K21)))</formula>
    </cfRule>
  </conditionalFormatting>
  <conditionalFormatting sqref="K21">
    <cfRule type="containsText" priority="33" dxfId="10" operator="containsText" stopIfTrue="1" text="ALTO">
      <formula>NOT(ISERROR(SEARCH("ALTO",K21)))</formula>
    </cfRule>
    <cfRule type="containsText" priority="34" dxfId="9" operator="containsText" stopIfTrue="1" text="EXTREMO">
      <formula>NOT(ISERROR(SEARCH("EXTREMO",K21)))</formula>
    </cfRule>
    <cfRule type="containsText" priority="35" dxfId="8" operator="containsText" stopIfTrue="1" text="MODERADO">
      <formula>NOT(ISERROR(SEARCH("MODERADO",K21)))</formula>
    </cfRule>
  </conditionalFormatting>
  <conditionalFormatting sqref="H19">
    <cfRule type="expression" priority="27" dxfId="1" stopIfTrue="1">
      <formula>$W19</formula>
    </cfRule>
    <cfRule type="expression" priority="28" dxfId="0" stopIfTrue="1">
      <formula>$V19</formula>
    </cfRule>
  </conditionalFormatting>
  <conditionalFormatting sqref="I19">
    <cfRule type="expression" priority="25" dxfId="1" stopIfTrue="1">
      <formula>$Y19</formula>
    </cfRule>
    <cfRule type="expression" priority="26" dxfId="0" stopIfTrue="1">
      <formula>$X19</formula>
    </cfRule>
  </conditionalFormatting>
  <conditionalFormatting sqref="H20">
    <cfRule type="expression" priority="23" dxfId="1" stopIfTrue="1">
      <formula>$W20</formula>
    </cfRule>
    <cfRule type="expression" priority="24" dxfId="0" stopIfTrue="1">
      <formula>$V20</formula>
    </cfRule>
  </conditionalFormatting>
  <conditionalFormatting sqref="I20">
    <cfRule type="expression" priority="21" dxfId="1" stopIfTrue="1">
      <formula>$Y20</formula>
    </cfRule>
    <cfRule type="expression" priority="22" dxfId="0" stopIfTrue="1">
      <formula>$X20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Q16:Y25 J16:K25">
      <formula1>""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126" scale="55" r:id="rId2"/>
  <headerFooter alignWithMargins="0">
    <oddFooter>&amp;L&amp;9P: Probabilidad
Po:Posible
CAS:Casi Seguro&amp;C&amp;9I: Impacto
INA: Inaceptable
INT: Intolerable&amp;R&amp;9C:Calificación
</oddFooter>
  </headerFooter>
  <ignoredErrors>
    <ignoredError sqref="K22:K23 K16:K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Yaqueline Mateus Galeano</cp:lastModifiedBy>
  <cp:lastPrinted>2018-11-17T16:32:15Z</cp:lastPrinted>
  <dcterms:created xsi:type="dcterms:W3CDTF">2014-09-11T21:47:19Z</dcterms:created>
  <dcterms:modified xsi:type="dcterms:W3CDTF">2018-11-20T15:56:11Z</dcterms:modified>
  <cp:category/>
  <cp:version/>
  <cp:contentType/>
  <cp:contentStatus/>
</cp:coreProperties>
</file>